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S:\construcao_civil\ETA Capim Fino\Produtos Proesplan\Produtos Finalizados\PROPOSTA COMERCIAL\"/>
    </mc:Choice>
  </mc:AlternateContent>
  <xr:revisionPtr revIDLastSave="0" documentId="13_ncr:1_{2F797B62-4AB0-49AA-9F48-1CD24B7F7E52}" xr6:coauthVersionLast="36" xr6:coauthVersionMax="36" xr10:uidLastSave="{00000000-0000-0000-0000-000000000000}"/>
  <workbookProtection workbookAlgorithmName="SHA-512" workbookHashValue="lgAKEzG4LummBEoU0envWHjbdpsxSQYyEKaMHozST5ENENwbM5hia06E1AGIt9795teVMJtMIB1af7umlOy6tg==" workbookSaltValue="MMw7fpVKqdCNA195Skvf8g==" workbookSpinCount="100000" lockStructure="1"/>
  <bookViews>
    <workbookView xWindow="0" yWindow="0" windowWidth="20490" windowHeight="7545" tabRatio="877" xr2:uid="{00000000-000D-0000-FFFF-FFFF00000000}"/>
  </bookViews>
  <sheets>
    <sheet name="ORIENTAÇÕES" sheetId="71" r:id="rId1"/>
    <sheet name="Resumo" sheetId="49" r:id="rId2"/>
    <sheet name="OS-Op Canteiro" sheetId="69" r:id="rId3"/>
    <sheet name="OS-Adeq Contenção" sheetId="51" r:id="rId4"/>
    <sheet name="C-2.1_01" sheetId="59" r:id="rId5"/>
    <sheet name="C-2.1_02" sheetId="60" r:id="rId6"/>
    <sheet name="ME-Adeq Contenção" sheetId="52" r:id="rId7"/>
    <sheet name="C-2.1_03" sheetId="61" r:id="rId8"/>
    <sheet name="OS-Descarregamento" sheetId="6" r:id="rId9"/>
    <sheet name="ME-Descarregamento" sheetId="70" r:id="rId10"/>
    <sheet name="Q-Op Canteiro" sheetId="65" state="hidden" r:id="rId11"/>
    <sheet name="Q-Adeq Contenção" sheetId="66" state="hidden" r:id="rId12"/>
    <sheet name="Q-Descarregamento" sheetId="67" state="hidden" r:id="rId13"/>
    <sheet name="Resumo Cotações" sheetId="58" state="hidden" r:id="rId14"/>
  </sheets>
  <externalReferences>
    <externalReference r:id="rId15"/>
    <externalReference r:id="rId16"/>
  </externalReferences>
  <definedNames>
    <definedName name="A" localSheetId="10" hidden="1">'[1]BDI Com'!$C$44</definedName>
    <definedName name="A" hidden="1">'[1]BDI Com'!$C$44</definedName>
    <definedName name="_xlnm.Print_Area" localSheetId="4">'C-2.1_01'!$B$3:$I$16</definedName>
    <definedName name="_xlnm.Print_Area" localSheetId="5">'C-2.1_02'!$B$3:$I$15</definedName>
    <definedName name="_xlnm.Print_Area" localSheetId="7">'C-2.1_03'!$B$3:$I$19</definedName>
    <definedName name="_xlnm.Print_Area" localSheetId="6">'ME-Adeq Contenção'!$B$2:$K$50</definedName>
    <definedName name="_xlnm.Print_Area" localSheetId="9">'ME-Descarregamento'!$B$2:$K$23</definedName>
    <definedName name="_xlnm.Print_Area" localSheetId="3">'OS-Adeq Contenção'!$B$2:$K$111</definedName>
    <definedName name="_xlnm.Print_Area" localSheetId="8">'OS-Descarregamento'!$B$2:$K$51</definedName>
    <definedName name="_xlnm.Print_Area" localSheetId="2">'OS-Op Canteiro'!$B$2:$K$23</definedName>
    <definedName name="_xlnm.Print_Area" localSheetId="11">'Q-Adeq Contenção'!$B$2:$D$611</definedName>
    <definedName name="_xlnm.Print_Area" localSheetId="12">'Q-Descarregamento'!$B$2:$D$158</definedName>
    <definedName name="_xlnm.Print_Area" localSheetId="10">'Q-Op Canteiro'!$B$2:$D$36</definedName>
    <definedName name="_xlnm.Print_Area" localSheetId="1">Resumo!$B$2:$K$26</definedName>
    <definedName name="_xlnm.Print_Area" localSheetId="13">'Resumo Cotações'!$B$2:$K$16</definedName>
    <definedName name="BDI_1" localSheetId="10" hidden="1">'[1]BDI Com'!$C$44</definedName>
    <definedName name="BDI_1" hidden="1">'[2]BDI Com'!$C$44</definedName>
    <definedName name="BDI_SERV_DES" localSheetId="11" hidden="1">'[1]BDI Com'!$C$44</definedName>
    <definedName name="BDI_SERV_DES" localSheetId="12" hidden="1">'[1]BDI Com'!$C$44</definedName>
    <definedName name="BDI_SERV_DES" localSheetId="10" hidden="1">'[1]BDI Com'!$C$44</definedName>
    <definedName name="BDI_SERV_DES" hidden="1">'[2]BDI Com'!$C$44</definedName>
    <definedName name="_xlnm.Print_Titles" localSheetId="4">'C-2.1_01'!$3:$7</definedName>
    <definedName name="_xlnm.Print_Titles" localSheetId="5">'C-2.1_02'!$3:$7</definedName>
    <definedName name="_xlnm.Print_Titles" localSheetId="7">'C-2.1_03'!$3:$7</definedName>
    <definedName name="_xlnm.Print_Titles" localSheetId="6">'ME-Adeq Contenção'!$2:$9</definedName>
    <definedName name="_xlnm.Print_Titles" localSheetId="9">'ME-Descarregamento'!$2:$9</definedName>
    <definedName name="_xlnm.Print_Titles" localSheetId="3">'OS-Adeq Contenção'!$2:$9</definedName>
    <definedName name="_xlnm.Print_Titles" localSheetId="8">'OS-Descarregamento'!$2:$9</definedName>
    <definedName name="_xlnm.Print_Titles" localSheetId="2">'OS-Op Canteiro'!$2:$9</definedName>
    <definedName name="_xlnm.Print_Titles" localSheetId="11">'Q-Adeq Contenção'!$2:$4</definedName>
    <definedName name="_xlnm.Print_Titles" localSheetId="12">'Q-Descarregamento'!$2:$4</definedName>
    <definedName name="_xlnm.Print_Titles" localSheetId="10">'Q-Op Canteiro'!$2:$4</definedName>
    <definedName name="_xlnm.Print_Titles" localSheetId="1">Resumo!$2:$9</definedName>
    <definedName name="_xlnm.Print_Titles" localSheetId="13">'Resumo Cotações'!$2:$3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3" i="51" l="1"/>
  <c r="C230" i="66" l="1"/>
  <c r="C47" i="51"/>
  <c r="I47" i="51"/>
  <c r="J47" i="51" s="1"/>
  <c r="C93" i="66"/>
  <c r="C95" i="66" s="1"/>
  <c r="G47" i="51" s="1"/>
  <c r="K47" i="51" l="1"/>
  <c r="F39" i="52"/>
  <c r="C39" i="52"/>
  <c r="I39" i="52"/>
  <c r="J39" i="52" s="1"/>
  <c r="K39" i="52" s="1"/>
  <c r="C23" i="49" l="1"/>
  <c r="C22" i="49"/>
  <c r="F38" i="6"/>
  <c r="C38" i="6"/>
  <c r="I16" i="70"/>
  <c r="F16" i="70"/>
  <c r="C16" i="70"/>
  <c r="F15" i="70"/>
  <c r="C15" i="70"/>
  <c r="I15" i="70"/>
  <c r="C10" i="70"/>
  <c r="B10" i="70"/>
  <c r="J19" i="70"/>
  <c r="J18" i="70"/>
  <c r="J17" i="70"/>
  <c r="J14" i="70"/>
  <c r="C12" i="52"/>
  <c r="I45" i="52"/>
  <c r="I44" i="52"/>
  <c r="F45" i="52"/>
  <c r="C45" i="52"/>
  <c r="F44" i="52"/>
  <c r="C44" i="52"/>
  <c r="I48" i="51"/>
  <c r="C65" i="51"/>
  <c r="I65" i="51"/>
  <c r="J65" i="51" s="1"/>
  <c r="I56" i="51"/>
  <c r="I38" i="6"/>
  <c r="F91" i="51"/>
  <c r="C91" i="51"/>
  <c r="I91" i="51"/>
  <c r="J38" i="6" l="1"/>
  <c r="J48" i="51"/>
  <c r="J56" i="51"/>
  <c r="J91" i="51"/>
  <c r="C308" i="66"/>
  <c r="G56" i="51" s="1"/>
  <c r="C22" i="66"/>
  <c r="C24" i="66" s="1"/>
  <c r="D450" i="66"/>
  <c r="D477" i="66" s="1"/>
  <c r="B450" i="66"/>
  <c r="B477" i="66" s="1"/>
  <c r="B433" i="66"/>
  <c r="C433" i="66"/>
  <c r="D433" i="66"/>
  <c r="B434" i="66"/>
  <c r="C434" i="66"/>
  <c r="D434" i="66"/>
  <c r="B435" i="66"/>
  <c r="C435" i="66"/>
  <c r="D435" i="66"/>
  <c r="B427" i="66"/>
  <c r="C427" i="66"/>
  <c r="D427" i="66"/>
  <c r="B428" i="66"/>
  <c r="C428" i="66"/>
  <c r="D428" i="66"/>
  <c r="B429" i="66"/>
  <c r="C429" i="66"/>
  <c r="D429" i="66"/>
  <c r="B408" i="66"/>
  <c r="B432" i="66" s="1"/>
  <c r="D408" i="66"/>
  <c r="D432" i="66" s="1"/>
  <c r="C383" i="66"/>
  <c r="C367" i="66"/>
  <c r="C369" i="66" s="1"/>
  <c r="G65" i="51" s="1"/>
  <c r="K65" i="51" s="1"/>
  <c r="C104" i="66"/>
  <c r="C106" i="66" s="1"/>
  <c r="G48" i="51" s="1"/>
  <c r="C358" i="66"/>
  <c r="C341" i="66"/>
  <c r="C344" i="66" s="1"/>
  <c r="C335" i="66"/>
  <c r="C324" i="66"/>
  <c r="C174" i="66"/>
  <c r="C167" i="66"/>
  <c r="D165" i="66"/>
  <c r="D164" i="66"/>
  <c r="D163" i="66"/>
  <c r="J16" i="70"/>
  <c r="J44" i="52"/>
  <c r="K48" i="51" l="1"/>
  <c r="J15" i="70"/>
  <c r="J45" i="52"/>
  <c r="K56" i="51"/>
  <c r="C496" i="66"/>
  <c r="C497" i="66" s="1"/>
  <c r="C408" i="66"/>
  <c r="C413" i="66" s="1"/>
  <c r="B464" i="66"/>
  <c r="B492" i="66"/>
  <c r="D464" i="66"/>
  <c r="D492" i="66"/>
  <c r="C385" i="66"/>
  <c r="C450" i="66" s="1"/>
  <c r="C432" i="66" l="1"/>
  <c r="C436" i="66" s="1"/>
  <c r="C492" i="66"/>
  <c r="C464" i="66"/>
  <c r="C477" i="66"/>
  <c r="B13" i="49"/>
  <c r="B16" i="49" s="1"/>
  <c r="B19" i="49" s="1"/>
  <c r="B22" i="49" s="1"/>
  <c r="C11" i="49"/>
  <c r="C10" i="49"/>
  <c r="C15" i="69"/>
  <c r="I15" i="69"/>
  <c r="C10" i="69"/>
  <c r="B10" i="69"/>
  <c r="D34" i="65"/>
  <c r="D31" i="65"/>
  <c r="C31" i="65"/>
  <c r="C32" i="65" s="1"/>
  <c r="C34" i="65" s="1"/>
  <c r="G15" i="69" s="1"/>
  <c r="B31" i="65"/>
  <c r="J15" i="69" l="1"/>
  <c r="K15" i="69" s="1"/>
  <c r="C153" i="67" l="1"/>
  <c r="C154" i="67" s="1"/>
  <c r="C156" i="67" s="1"/>
  <c r="G44" i="6" s="1"/>
  <c r="C145" i="67"/>
  <c r="C146" i="67" s="1"/>
  <c r="C148" i="67" s="1"/>
  <c r="G43" i="6" s="1"/>
  <c r="B129" i="67"/>
  <c r="D127" i="67"/>
  <c r="C127" i="67"/>
  <c r="B127" i="67"/>
  <c r="C118" i="67"/>
  <c r="C120" i="67" s="1"/>
  <c r="G33" i="6" s="1"/>
  <c r="D108" i="67"/>
  <c r="C108" i="67"/>
  <c r="B108" i="67"/>
  <c r="B105" i="67"/>
  <c r="D102" i="67"/>
  <c r="C102" i="67"/>
  <c r="B102" i="67"/>
  <c r="D100" i="67"/>
  <c r="C100" i="67"/>
  <c r="B100" i="67"/>
  <c r="D99" i="67"/>
  <c r="C99" i="67"/>
  <c r="B99" i="67"/>
  <c r="D98" i="67"/>
  <c r="C98" i="67"/>
  <c r="B98" i="67"/>
  <c r="D96" i="67"/>
  <c r="C96" i="67"/>
  <c r="B96" i="67"/>
  <c r="D95" i="67"/>
  <c r="C95" i="67"/>
  <c r="B95" i="67"/>
  <c r="D94" i="67"/>
  <c r="C94" i="67"/>
  <c r="B94" i="67"/>
  <c r="C87" i="67"/>
  <c r="C89" i="67" s="1"/>
  <c r="G31" i="6" s="1"/>
  <c r="D77" i="67"/>
  <c r="D135" i="67" s="1"/>
  <c r="C77" i="67"/>
  <c r="C107" i="67" s="1"/>
  <c r="B77" i="67"/>
  <c r="B107" i="67" s="1"/>
  <c r="D76" i="67"/>
  <c r="D106" i="67" s="1"/>
  <c r="C76" i="67"/>
  <c r="B76" i="67"/>
  <c r="B106" i="67" s="1"/>
  <c r="D71" i="67"/>
  <c r="D101" i="67" s="1"/>
  <c r="C71" i="67"/>
  <c r="C101" i="67" s="1"/>
  <c r="B71" i="67"/>
  <c r="B101" i="67" s="1"/>
  <c r="D67" i="67"/>
  <c r="D130" i="67" s="1"/>
  <c r="C67" i="67"/>
  <c r="C73" i="67" s="1"/>
  <c r="B67" i="67"/>
  <c r="B97" i="67" s="1"/>
  <c r="D55" i="67"/>
  <c r="C55" i="67"/>
  <c r="B55" i="67"/>
  <c r="D54" i="67"/>
  <c r="C54" i="67"/>
  <c r="B54" i="67"/>
  <c r="B53" i="67"/>
  <c r="D43" i="67"/>
  <c r="B43" i="67"/>
  <c r="B32" i="67"/>
  <c r="D27" i="67"/>
  <c r="D33" i="67" s="1"/>
  <c r="B23" i="67"/>
  <c r="D18" i="67"/>
  <c r="D23" i="67" s="1"/>
  <c r="D14" i="67"/>
  <c r="C14" i="67"/>
  <c r="C16" i="67" s="1"/>
  <c r="C18" i="67" s="1"/>
  <c r="G21" i="6" s="1"/>
  <c r="B14" i="67"/>
  <c r="C57" i="67" l="1"/>
  <c r="C79" i="67"/>
  <c r="D107" i="67"/>
  <c r="C97" i="67"/>
  <c r="C103" i="67" s="1"/>
  <c r="B135" i="67"/>
  <c r="D97" i="67"/>
  <c r="C106" i="67"/>
  <c r="C109" i="67" s="1"/>
  <c r="C59" i="67"/>
  <c r="G29" i="6" s="1"/>
  <c r="C24" i="67"/>
  <c r="C32" i="67"/>
  <c r="C23" i="67"/>
  <c r="C81" i="67"/>
  <c r="G30" i="6" s="1"/>
  <c r="B130" i="67"/>
  <c r="C130" i="67"/>
  <c r="C131" i="67" s="1"/>
  <c r="C135" i="67"/>
  <c r="C136" i="67" s="1"/>
  <c r="D32" i="67"/>
  <c r="C111" i="67" l="1"/>
  <c r="G32" i="6" s="1"/>
  <c r="C138" i="67"/>
  <c r="C25" i="67"/>
  <c r="C27" i="67" s="1"/>
  <c r="G16" i="70" l="1"/>
  <c r="K16" i="70" s="1"/>
  <c r="G15" i="70"/>
  <c r="K15" i="70" s="1"/>
  <c r="G38" i="6"/>
  <c r="K38" i="6" s="1"/>
  <c r="C33" i="67"/>
  <c r="C35" i="67" s="1"/>
  <c r="C37" i="67" s="1"/>
  <c r="G22" i="6"/>
  <c r="D606" i="66"/>
  <c r="C606" i="66"/>
  <c r="B606" i="66"/>
  <c r="D605" i="66"/>
  <c r="C605" i="66"/>
  <c r="B605" i="66"/>
  <c r="D604" i="66"/>
  <c r="C604" i="66"/>
  <c r="B604" i="66"/>
  <c r="C597" i="66"/>
  <c r="C599" i="66" s="1"/>
  <c r="G96" i="51" s="1"/>
  <c r="C584" i="66"/>
  <c r="D572" i="66"/>
  <c r="D571" i="66"/>
  <c r="C571" i="66"/>
  <c r="B571" i="66"/>
  <c r="C570" i="66"/>
  <c r="B570" i="66"/>
  <c r="D569" i="66"/>
  <c r="C569" i="66"/>
  <c r="B569" i="66"/>
  <c r="D567" i="66"/>
  <c r="D566" i="66"/>
  <c r="C566" i="66"/>
  <c r="B566" i="66"/>
  <c r="D565" i="66"/>
  <c r="C565" i="66"/>
  <c r="B565" i="66"/>
  <c r="D564" i="66"/>
  <c r="C564" i="66"/>
  <c r="B564" i="66"/>
  <c r="D563" i="66"/>
  <c r="C563" i="66"/>
  <c r="B563" i="66"/>
  <c r="C561" i="66"/>
  <c r="D555" i="66"/>
  <c r="C555" i="66"/>
  <c r="B555" i="66"/>
  <c r="D554" i="66"/>
  <c r="C554" i="66"/>
  <c r="B554" i="66"/>
  <c r="D553" i="66"/>
  <c r="C553" i="66"/>
  <c r="B553" i="66"/>
  <c r="D552" i="66"/>
  <c r="C552" i="66"/>
  <c r="B552" i="66"/>
  <c r="D551" i="66"/>
  <c r="C551" i="66"/>
  <c r="B551" i="66"/>
  <c r="D550" i="66"/>
  <c r="C550" i="66"/>
  <c r="B550" i="66"/>
  <c r="D549" i="66"/>
  <c r="C549" i="66"/>
  <c r="B549" i="66"/>
  <c r="B548" i="66"/>
  <c r="D547" i="66"/>
  <c r="C547" i="66"/>
  <c r="B547" i="66"/>
  <c r="D537" i="66"/>
  <c r="C537" i="66"/>
  <c r="B537" i="66"/>
  <c r="D536" i="66"/>
  <c r="C536" i="66"/>
  <c r="B536" i="66"/>
  <c r="D535" i="66"/>
  <c r="C535" i="66"/>
  <c r="B535" i="66"/>
  <c r="D534" i="66"/>
  <c r="C534" i="66"/>
  <c r="B534" i="66"/>
  <c r="B533" i="66"/>
  <c r="D530" i="66"/>
  <c r="C530" i="66"/>
  <c r="B530" i="66"/>
  <c r="D524" i="66"/>
  <c r="C524" i="66"/>
  <c r="B524" i="66"/>
  <c r="B506" i="66"/>
  <c r="B489" i="66"/>
  <c r="B474" i="66"/>
  <c r="B461" i="66"/>
  <c r="D449" i="66"/>
  <c r="D476" i="66" s="1"/>
  <c r="B449" i="66"/>
  <c r="B463" i="66" s="1"/>
  <c r="D448" i="66"/>
  <c r="D462" i="66" s="1"/>
  <c r="B448" i="66"/>
  <c r="B490" i="66" s="1"/>
  <c r="D423" i="66"/>
  <c r="C423" i="66"/>
  <c r="B423" i="66"/>
  <c r="D422" i="66"/>
  <c r="C422" i="66"/>
  <c r="B422" i="66"/>
  <c r="D421" i="66"/>
  <c r="C421" i="66"/>
  <c r="B421" i="66"/>
  <c r="D420" i="66"/>
  <c r="B420" i="66"/>
  <c r="D401" i="66"/>
  <c r="D426" i="66" s="1"/>
  <c r="B401" i="66"/>
  <c r="B426" i="66" s="1"/>
  <c r="D394" i="66"/>
  <c r="B394" i="66"/>
  <c r="C384" i="66"/>
  <c r="C338" i="66"/>
  <c r="C346" i="66" s="1"/>
  <c r="C325" i="66"/>
  <c r="C327" i="66" s="1"/>
  <c r="G58" i="51" s="1"/>
  <c r="C317" i="66"/>
  <c r="C319" i="66" s="1"/>
  <c r="G57" i="51" s="1"/>
  <c r="D274" i="66"/>
  <c r="C274" i="66"/>
  <c r="B274" i="66"/>
  <c r="D273" i="66"/>
  <c r="C273" i="66"/>
  <c r="B273" i="66"/>
  <c r="D272" i="66"/>
  <c r="C272" i="66"/>
  <c r="B272" i="66"/>
  <c r="D271" i="66"/>
  <c r="C271" i="66"/>
  <c r="B271" i="66"/>
  <c r="D268" i="66"/>
  <c r="C268" i="66"/>
  <c r="B268" i="66"/>
  <c r="D267" i="66"/>
  <c r="C267" i="66"/>
  <c r="B267" i="66"/>
  <c r="D266" i="66"/>
  <c r="C266" i="66"/>
  <c r="B266" i="66"/>
  <c r="D265" i="66"/>
  <c r="C265" i="66"/>
  <c r="B265" i="66"/>
  <c r="D264" i="66"/>
  <c r="C264" i="66"/>
  <c r="B264" i="66"/>
  <c r="D263" i="66"/>
  <c r="C263" i="66"/>
  <c r="B263" i="66"/>
  <c r="D262" i="66"/>
  <c r="C262" i="66"/>
  <c r="B262" i="66"/>
  <c r="B261" i="66"/>
  <c r="D260" i="66"/>
  <c r="C260" i="66"/>
  <c r="B260" i="66"/>
  <c r="D257" i="66"/>
  <c r="C257" i="66"/>
  <c r="B257" i="66"/>
  <c r="D256" i="66"/>
  <c r="C256" i="66"/>
  <c r="B256" i="66"/>
  <c r="D255" i="66"/>
  <c r="C255" i="66"/>
  <c r="B255" i="66"/>
  <c r="D254" i="66"/>
  <c r="C254" i="66"/>
  <c r="B254" i="66"/>
  <c r="D251" i="66"/>
  <c r="C251" i="66"/>
  <c r="B251" i="66"/>
  <c r="D250" i="66"/>
  <c r="C250" i="66"/>
  <c r="B250" i="66"/>
  <c r="D249" i="66"/>
  <c r="C249" i="66"/>
  <c r="B249" i="66"/>
  <c r="D248" i="66"/>
  <c r="C248" i="66"/>
  <c r="B248" i="66"/>
  <c r="D247" i="66"/>
  <c r="C247" i="66"/>
  <c r="B247" i="66"/>
  <c r="D246" i="66"/>
  <c r="C246" i="66"/>
  <c r="B246" i="66"/>
  <c r="D245" i="66"/>
  <c r="C245" i="66"/>
  <c r="B245" i="66"/>
  <c r="B244" i="66"/>
  <c r="D241" i="66"/>
  <c r="C241" i="66"/>
  <c r="B241" i="66"/>
  <c r="C231" i="66"/>
  <c r="C233" i="66" s="1"/>
  <c r="G54" i="51" s="1"/>
  <c r="C223" i="66"/>
  <c r="C225" i="66" s="1"/>
  <c r="G53" i="51" s="1"/>
  <c r="D221" i="66"/>
  <c r="D570" i="66" s="1"/>
  <c r="C213" i="66"/>
  <c r="C207" i="66"/>
  <c r="C196" i="66"/>
  <c r="C190" i="66"/>
  <c r="D178" i="66"/>
  <c r="D529" i="66" s="1"/>
  <c r="C178" i="66"/>
  <c r="C529" i="66" s="1"/>
  <c r="B178" i="66"/>
  <c r="B529" i="66" s="1"/>
  <c r="D177" i="66"/>
  <c r="D528" i="66" s="1"/>
  <c r="C177" i="66"/>
  <c r="C528" i="66" s="1"/>
  <c r="B177" i="66"/>
  <c r="B528" i="66" s="1"/>
  <c r="D176" i="66"/>
  <c r="D527" i="66" s="1"/>
  <c r="C176" i="66"/>
  <c r="C527" i="66" s="1"/>
  <c r="B176" i="66"/>
  <c r="B527" i="66" s="1"/>
  <c r="D158" i="66"/>
  <c r="D523" i="66" s="1"/>
  <c r="C158" i="66"/>
  <c r="C523" i="66" s="1"/>
  <c r="B158" i="66"/>
  <c r="B523" i="66" s="1"/>
  <c r="D157" i="66"/>
  <c r="D522" i="66" s="1"/>
  <c r="C157" i="66"/>
  <c r="C522" i="66" s="1"/>
  <c r="B157" i="66"/>
  <c r="B522" i="66" s="1"/>
  <c r="B156" i="66"/>
  <c r="B521" i="66" s="1"/>
  <c r="D147" i="66"/>
  <c r="C147" i="66"/>
  <c r="B147" i="66"/>
  <c r="D146" i="66"/>
  <c r="C146" i="66"/>
  <c r="B146" i="66"/>
  <c r="D145" i="66"/>
  <c r="C145" i="66"/>
  <c r="B145" i="66"/>
  <c r="D141" i="66"/>
  <c r="C141" i="66"/>
  <c r="B141" i="66"/>
  <c r="D140" i="66"/>
  <c r="C140" i="66"/>
  <c r="B140" i="66"/>
  <c r="B139" i="66"/>
  <c r="C132" i="66"/>
  <c r="C126" i="66"/>
  <c r="C115" i="66"/>
  <c r="C117" i="66" s="1"/>
  <c r="D80" i="66"/>
  <c r="B80" i="66"/>
  <c r="D70" i="66"/>
  <c r="D69" i="66"/>
  <c r="B69" i="66"/>
  <c r="D60" i="66"/>
  <c r="D59" i="66"/>
  <c r="D58" i="66"/>
  <c r="B58" i="66"/>
  <c r="C50" i="66"/>
  <c r="D42" i="66"/>
  <c r="C42" i="66"/>
  <c r="C45" i="66" s="1"/>
  <c r="C48" i="66" s="1"/>
  <c r="B42" i="66"/>
  <c r="D41" i="66"/>
  <c r="C44" i="66"/>
  <c r="B41" i="66"/>
  <c r="B40" i="66"/>
  <c r="D29" i="66"/>
  <c r="C12" i="66"/>
  <c r="C14" i="66" s="1"/>
  <c r="C29" i="66" s="1"/>
  <c r="D8" i="65"/>
  <c r="D10" i="65" s="1"/>
  <c r="C8" i="65"/>
  <c r="C10" i="65" s="1"/>
  <c r="D24" i="65"/>
  <c r="D17" i="65"/>
  <c r="C24" i="65"/>
  <c r="K18" i="70" l="1"/>
  <c r="K10" i="70" s="1"/>
  <c r="K12" i="70" s="1"/>
  <c r="H23" i="49" s="1"/>
  <c r="C449" i="66"/>
  <c r="C476" i="66" s="1"/>
  <c r="C387" i="66"/>
  <c r="C389" i="66" s="1"/>
  <c r="G66" i="51" s="1"/>
  <c r="C577" i="66"/>
  <c r="G49" i="51"/>
  <c r="G63" i="51"/>
  <c r="C269" i="66"/>
  <c r="C509" i="66"/>
  <c r="C510" i="66" s="1"/>
  <c r="C512" i="66" s="1"/>
  <c r="G85" i="51" s="1"/>
  <c r="D463" i="66"/>
  <c r="C134" i="66"/>
  <c r="C59" i="66" s="1"/>
  <c r="C160" i="66"/>
  <c r="D239" i="66"/>
  <c r="C360" i="66"/>
  <c r="C401" i="66" s="1"/>
  <c r="B475" i="66"/>
  <c r="B462" i="66"/>
  <c r="B476" i="66"/>
  <c r="C538" i="66"/>
  <c r="C572" i="66"/>
  <c r="C607" i="66"/>
  <c r="C609" i="66" s="1"/>
  <c r="G97" i="51" s="1"/>
  <c r="C556" i="66"/>
  <c r="B238" i="66"/>
  <c r="D240" i="66"/>
  <c r="C252" i="66"/>
  <c r="C31" i="66"/>
  <c r="C33" i="66" s="1"/>
  <c r="G34" i="51" s="1"/>
  <c r="G33" i="51"/>
  <c r="C238" i="66"/>
  <c r="C143" i="66"/>
  <c r="C149" i="66"/>
  <c r="C239" i="66"/>
  <c r="C258" i="66"/>
  <c r="B491" i="66"/>
  <c r="C576" i="66"/>
  <c r="C43" i="67"/>
  <c r="C44" i="67" s="1"/>
  <c r="C46" i="67" s="1"/>
  <c r="G24" i="6" s="1"/>
  <c r="G23" i="6"/>
  <c r="C47" i="66"/>
  <c r="C49" i="66" s="1"/>
  <c r="C46" i="66"/>
  <c r="C525" i="66"/>
  <c r="C420" i="66"/>
  <c r="C424" i="66" s="1"/>
  <c r="C531" i="66"/>
  <c r="C17" i="65"/>
  <c r="C180" i="66"/>
  <c r="D238" i="66"/>
  <c r="B240" i="66"/>
  <c r="D475" i="66"/>
  <c r="D491" i="66"/>
  <c r="B239" i="66"/>
  <c r="C240" i="66"/>
  <c r="C275" i="66"/>
  <c r="D490" i="66"/>
  <c r="C567" i="66"/>
  <c r="K22" i="70" l="1"/>
  <c r="C463" i="66"/>
  <c r="C491" i="66"/>
  <c r="C406" i="66"/>
  <c r="C426" i="66"/>
  <c r="C430" i="66" s="1"/>
  <c r="C438" i="66" s="1"/>
  <c r="G68" i="51" s="1"/>
  <c r="C51" i="66"/>
  <c r="C53" i="66" s="1"/>
  <c r="G39" i="51" s="1"/>
  <c r="C448" i="66"/>
  <c r="G64" i="51"/>
  <c r="C215" i="66"/>
  <c r="G52" i="51" s="1"/>
  <c r="C242" i="66"/>
  <c r="C578" i="66"/>
  <c r="C586" i="66" s="1"/>
  <c r="C394" i="66"/>
  <c r="C399" i="66" s="1"/>
  <c r="G50" i="51"/>
  <c r="C151" i="66"/>
  <c r="G51" i="51" s="1"/>
  <c r="K17" i="69"/>
  <c r="K10" i="69" s="1"/>
  <c r="K12" i="69" s="1"/>
  <c r="H11" i="49" s="1"/>
  <c r="C540" i="66"/>
  <c r="G90" i="51" s="1"/>
  <c r="G91" i="51" l="1"/>
  <c r="K91" i="51" s="1"/>
  <c r="G45" i="52"/>
  <c r="K45" i="52" s="1"/>
  <c r="G44" i="52"/>
  <c r="K44" i="52" s="1"/>
  <c r="C61" i="66"/>
  <c r="C277" i="66"/>
  <c r="C58" i="66"/>
  <c r="C462" i="66"/>
  <c r="C452" i="66"/>
  <c r="C454" i="66" s="1"/>
  <c r="G73" i="51" s="1"/>
  <c r="C415" i="66"/>
  <c r="G67" i="51" s="1"/>
  <c r="C69" i="66"/>
  <c r="C490" i="66"/>
  <c r="C475" i="66"/>
  <c r="G55" i="51"/>
  <c r="C60" i="66"/>
  <c r="K22" i="69"/>
  <c r="K47" i="52" l="1"/>
  <c r="K12" i="52" s="1"/>
  <c r="C478" i="66"/>
  <c r="C480" i="66" s="1"/>
  <c r="G75" i="51" s="1"/>
  <c r="C465" i="66"/>
  <c r="C467" i="66" s="1"/>
  <c r="G74" i="51" s="1"/>
  <c r="C493" i="66"/>
  <c r="C499" i="66" s="1"/>
  <c r="G80" i="51" s="1"/>
  <c r="C62" i="66"/>
  <c r="C64" i="66" s="1"/>
  <c r="C70" i="66" s="1"/>
  <c r="C72" i="66" s="1"/>
  <c r="C74" i="66" s="1"/>
  <c r="G41" i="51" s="1"/>
  <c r="C16" i="6"/>
  <c r="B16" i="6"/>
  <c r="C14" i="6"/>
  <c r="B14" i="6"/>
  <c r="C12" i="6"/>
  <c r="B12" i="6"/>
  <c r="C10" i="6"/>
  <c r="B10" i="6"/>
  <c r="C10" i="52"/>
  <c r="B10" i="52"/>
  <c r="C28" i="51"/>
  <c r="B28" i="51"/>
  <c r="C26" i="51"/>
  <c r="B26" i="51"/>
  <c r="C24" i="51"/>
  <c r="B24" i="51"/>
  <c r="C22" i="51"/>
  <c r="B22" i="51"/>
  <c r="C20" i="51"/>
  <c r="B20" i="51"/>
  <c r="C18" i="51"/>
  <c r="B18" i="51"/>
  <c r="C16" i="51"/>
  <c r="B16" i="51"/>
  <c r="C14" i="51"/>
  <c r="B14" i="51"/>
  <c r="C12" i="51"/>
  <c r="B12" i="51"/>
  <c r="C10" i="51"/>
  <c r="B10" i="51"/>
  <c r="G40" i="51" l="1"/>
  <c r="C80" i="66"/>
  <c r="C81" i="66" s="1"/>
  <c r="C83" i="66" s="1"/>
  <c r="G42" i="51" s="1"/>
  <c r="C26" i="52" l="1"/>
  <c r="I38" i="52"/>
  <c r="J38" i="52" s="1"/>
  <c r="K38" i="52" s="1"/>
  <c r="F26" i="52" l="1"/>
  <c r="F17" i="52"/>
  <c r="C17" i="52"/>
  <c r="F18" i="52"/>
  <c r="C18" i="52"/>
  <c r="F24" i="52"/>
  <c r="C24" i="52"/>
  <c r="F34" i="52"/>
  <c r="C34" i="52"/>
  <c r="F25" i="52"/>
  <c r="C25" i="52"/>
  <c r="F32" i="52"/>
  <c r="E32" i="52"/>
  <c r="D32" i="52"/>
  <c r="C32" i="52"/>
  <c r="G13" i="61"/>
  <c r="G15" i="61"/>
  <c r="G16" i="61"/>
  <c r="G17" i="61"/>
  <c r="D12" i="61"/>
  <c r="C12" i="61"/>
  <c r="B12" i="61"/>
  <c r="B13" i="61" s="1"/>
  <c r="B14" i="61" s="1"/>
  <c r="B15" i="61" s="1"/>
  <c r="B16" i="61" s="1"/>
  <c r="B17" i="61" s="1"/>
  <c r="E14" i="61"/>
  <c r="G14" i="61" s="1"/>
  <c r="E12" i="61"/>
  <c r="E11" i="61"/>
  <c r="G11" i="61" s="1"/>
  <c r="G12" i="61" l="1"/>
  <c r="R25" i="52"/>
  <c r="G19" i="61" l="1"/>
  <c r="H32" i="52" s="1"/>
  <c r="F104" i="51"/>
  <c r="E104" i="51"/>
  <c r="D104" i="51"/>
  <c r="C104" i="51"/>
  <c r="E13" i="60"/>
  <c r="G13" i="60" s="1"/>
  <c r="E12" i="60"/>
  <c r="G12" i="60" s="1"/>
  <c r="E11" i="60"/>
  <c r="G11" i="60" s="1"/>
  <c r="B12" i="60"/>
  <c r="B13" i="60" s="1"/>
  <c r="G15" i="60" l="1"/>
  <c r="H104" i="51" s="1"/>
  <c r="F103" i="51"/>
  <c r="E103" i="51"/>
  <c r="D103" i="51"/>
  <c r="C103" i="51"/>
  <c r="E13" i="59"/>
  <c r="G13" i="59" s="1"/>
  <c r="E12" i="59"/>
  <c r="G12" i="59" s="1"/>
  <c r="E11" i="59"/>
  <c r="G11" i="59" s="1"/>
  <c r="B12" i="59"/>
  <c r="B13" i="59" s="1"/>
  <c r="B14" i="59" s="1"/>
  <c r="G14" i="59"/>
  <c r="G16" i="59" l="1"/>
  <c r="I44" i="6" l="1"/>
  <c r="J44" i="6" s="1"/>
  <c r="K44" i="6" s="1"/>
  <c r="I43" i="6"/>
  <c r="J43" i="6" s="1"/>
  <c r="K43" i="6" s="1"/>
  <c r="K40" i="6"/>
  <c r="K14" i="6" s="1"/>
  <c r="I33" i="6"/>
  <c r="J33" i="6" s="1"/>
  <c r="K33" i="6" s="1"/>
  <c r="I32" i="6"/>
  <c r="J32" i="6" s="1"/>
  <c r="K32" i="6" s="1"/>
  <c r="I31" i="6"/>
  <c r="J31" i="6" s="1"/>
  <c r="K31" i="6" s="1"/>
  <c r="I30" i="6"/>
  <c r="J30" i="6" s="1"/>
  <c r="K30" i="6" s="1"/>
  <c r="I29" i="6"/>
  <c r="J29" i="6" s="1"/>
  <c r="K29" i="6" s="1"/>
  <c r="I24" i="6"/>
  <c r="J24" i="6" s="1"/>
  <c r="K24" i="6" s="1"/>
  <c r="I23" i="6"/>
  <c r="J23" i="6" s="1"/>
  <c r="K23" i="6" s="1"/>
  <c r="I22" i="6"/>
  <c r="J22" i="6" s="1"/>
  <c r="K22" i="6" s="1"/>
  <c r="I21" i="6"/>
  <c r="J21" i="6" s="1"/>
  <c r="K21" i="6" s="1"/>
  <c r="I37" i="52"/>
  <c r="J37" i="52" s="1"/>
  <c r="K37" i="52" s="1"/>
  <c r="I36" i="52"/>
  <c r="J36" i="52" s="1"/>
  <c r="K36" i="52" s="1"/>
  <c r="I35" i="52"/>
  <c r="J35" i="52" s="1"/>
  <c r="K35" i="52" s="1"/>
  <c r="I34" i="52"/>
  <c r="J34" i="52" s="1"/>
  <c r="K34" i="52" s="1"/>
  <c r="I33" i="52"/>
  <c r="J33" i="52" s="1"/>
  <c r="K33" i="52" s="1"/>
  <c r="I32" i="52"/>
  <c r="J32" i="52" s="1"/>
  <c r="K32" i="52" s="1"/>
  <c r="I31" i="52"/>
  <c r="J31" i="52" s="1"/>
  <c r="K31" i="52" s="1"/>
  <c r="I30" i="52"/>
  <c r="J30" i="52" s="1"/>
  <c r="K30" i="52" s="1"/>
  <c r="I29" i="52"/>
  <c r="J29" i="52" s="1"/>
  <c r="K29" i="52" s="1"/>
  <c r="I28" i="52"/>
  <c r="J28" i="52" s="1"/>
  <c r="K28" i="52" s="1"/>
  <c r="I27" i="52"/>
  <c r="J27" i="52" s="1"/>
  <c r="K27" i="52" s="1"/>
  <c r="I26" i="52"/>
  <c r="J26" i="52" s="1"/>
  <c r="K26" i="52" s="1"/>
  <c r="I25" i="52"/>
  <c r="J25" i="52" s="1"/>
  <c r="K25" i="52" s="1"/>
  <c r="I24" i="52"/>
  <c r="J24" i="52" s="1"/>
  <c r="K24" i="52" s="1"/>
  <c r="I23" i="52"/>
  <c r="J23" i="52" s="1"/>
  <c r="K23" i="52" s="1"/>
  <c r="I22" i="52"/>
  <c r="J22" i="52" s="1"/>
  <c r="K22" i="52" s="1"/>
  <c r="I21" i="52"/>
  <c r="J21" i="52" s="1"/>
  <c r="K21" i="52" s="1"/>
  <c r="I20" i="52"/>
  <c r="J20" i="52" s="1"/>
  <c r="K20" i="52" s="1"/>
  <c r="I19" i="52"/>
  <c r="J19" i="52" s="1"/>
  <c r="K19" i="52" s="1"/>
  <c r="I18" i="52"/>
  <c r="J18" i="52" s="1"/>
  <c r="K18" i="52" s="1"/>
  <c r="I17" i="52"/>
  <c r="J17" i="52" s="1"/>
  <c r="K17" i="52" s="1"/>
  <c r="I104" i="51"/>
  <c r="J104" i="51" s="1"/>
  <c r="K104" i="51" s="1"/>
  <c r="I103" i="51"/>
  <c r="J103" i="51" s="1"/>
  <c r="K103" i="51" s="1"/>
  <c r="I97" i="51"/>
  <c r="J97" i="51" s="1"/>
  <c r="K97" i="51" s="1"/>
  <c r="I96" i="51"/>
  <c r="J96" i="51" s="1"/>
  <c r="K96" i="51" s="1"/>
  <c r="I90" i="51"/>
  <c r="J90" i="51" s="1"/>
  <c r="K90" i="51" s="1"/>
  <c r="I85" i="51"/>
  <c r="J85" i="51" s="1"/>
  <c r="K85" i="51" s="1"/>
  <c r="K87" i="51" s="1"/>
  <c r="K22" i="51" s="1"/>
  <c r="I80" i="51"/>
  <c r="J80" i="51" s="1"/>
  <c r="K80" i="51" s="1"/>
  <c r="K82" i="51" s="1"/>
  <c r="K20" i="51" s="1"/>
  <c r="I75" i="51"/>
  <c r="J75" i="51" s="1"/>
  <c r="K75" i="51" s="1"/>
  <c r="I74" i="51"/>
  <c r="J74" i="51" s="1"/>
  <c r="K74" i="51" s="1"/>
  <c r="I73" i="51"/>
  <c r="J73" i="51" s="1"/>
  <c r="K73" i="51" s="1"/>
  <c r="I68" i="51"/>
  <c r="J68" i="51" s="1"/>
  <c r="K68" i="51" s="1"/>
  <c r="I67" i="51"/>
  <c r="J67" i="51" s="1"/>
  <c r="K67" i="51" s="1"/>
  <c r="I66" i="51"/>
  <c r="J66" i="51" s="1"/>
  <c r="K66" i="51" s="1"/>
  <c r="I64" i="51"/>
  <c r="J64" i="51" s="1"/>
  <c r="K64" i="51" s="1"/>
  <c r="I63" i="51"/>
  <c r="J63" i="51" s="1"/>
  <c r="K63" i="51" s="1"/>
  <c r="I58" i="51"/>
  <c r="J58" i="51" s="1"/>
  <c r="K58" i="51" s="1"/>
  <c r="I57" i="51"/>
  <c r="J57" i="51" s="1"/>
  <c r="K57" i="51" s="1"/>
  <c r="I55" i="51"/>
  <c r="J55" i="51" s="1"/>
  <c r="K55" i="51" s="1"/>
  <c r="I54" i="51"/>
  <c r="J54" i="51" s="1"/>
  <c r="K54" i="51" s="1"/>
  <c r="I53" i="51"/>
  <c r="J53" i="51" s="1"/>
  <c r="K53" i="51" s="1"/>
  <c r="I52" i="51"/>
  <c r="J52" i="51" s="1"/>
  <c r="K52" i="51" s="1"/>
  <c r="I51" i="51"/>
  <c r="J51" i="51" s="1"/>
  <c r="K51" i="51" s="1"/>
  <c r="I50" i="51"/>
  <c r="J50" i="51" s="1"/>
  <c r="K50" i="51" s="1"/>
  <c r="I49" i="51"/>
  <c r="J49" i="51" s="1"/>
  <c r="K49" i="51" s="1"/>
  <c r="I42" i="51"/>
  <c r="J42" i="51" s="1"/>
  <c r="K42" i="51" s="1"/>
  <c r="I41" i="51"/>
  <c r="J41" i="51" s="1"/>
  <c r="K41" i="51" s="1"/>
  <c r="I40" i="51"/>
  <c r="J40" i="51" s="1"/>
  <c r="K40" i="51" s="1"/>
  <c r="I39" i="51"/>
  <c r="J39" i="51" s="1"/>
  <c r="K39" i="51" s="1"/>
  <c r="I34" i="51"/>
  <c r="J34" i="51" s="1"/>
  <c r="K34" i="51" s="1"/>
  <c r="I33" i="51"/>
  <c r="J33" i="51" s="1"/>
  <c r="K33" i="51" s="1"/>
  <c r="K60" i="51" l="1"/>
  <c r="K14" i="51" s="1"/>
  <c r="K93" i="51"/>
  <c r="K24" i="51" s="1"/>
  <c r="K46" i="6"/>
  <c r="K16" i="6" s="1"/>
  <c r="K35" i="6"/>
  <c r="K12" i="6" s="1"/>
  <c r="K26" i="6"/>
  <c r="K10" i="6" s="1"/>
  <c r="K44" i="51"/>
  <c r="K12" i="51" s="1"/>
  <c r="K36" i="51"/>
  <c r="K10" i="51" s="1"/>
  <c r="K99" i="51"/>
  <c r="K26" i="51" s="1"/>
  <c r="K106" i="51"/>
  <c r="K28" i="51" s="1"/>
  <c r="K77" i="51"/>
  <c r="K18" i="51" s="1"/>
  <c r="K70" i="51"/>
  <c r="K16" i="51" s="1"/>
  <c r="K41" i="52"/>
  <c r="K10" i="52" s="1"/>
  <c r="K14" i="52" s="1"/>
  <c r="K18" i="6" l="1"/>
  <c r="K50" i="6"/>
  <c r="K110" i="51"/>
  <c r="K30" i="51"/>
  <c r="K49" i="52"/>
  <c r="C19" i="49"/>
  <c r="C20" i="49"/>
  <c r="C17" i="49" l="1"/>
  <c r="C16" i="49"/>
  <c r="C14" i="49"/>
  <c r="C13" i="49"/>
  <c r="R27" i="52" l="1"/>
  <c r="T27" i="52" s="1"/>
  <c r="H17" i="49" l="1"/>
  <c r="H14" i="49"/>
  <c r="J46" i="6" l="1"/>
  <c r="J45" i="6"/>
  <c r="J42" i="6"/>
  <c r="J41" i="6"/>
  <c r="J40" i="6"/>
  <c r="J39" i="6"/>
  <c r="J37" i="6"/>
  <c r="J35" i="6"/>
  <c r="J34" i="6"/>
  <c r="J28" i="6"/>
  <c r="J26" i="6"/>
  <c r="J25" i="6"/>
  <c r="J20" i="6"/>
  <c r="H20" i="49" l="1"/>
  <c r="H25" i="4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H103" authorId="0" shapeId="0" xr:uid="{816B13D9-74D3-4AF4-B1D3-9F7A057D0911}">
      <text>
        <r>
          <rPr>
            <b/>
            <sz val="9"/>
            <color indexed="81"/>
            <rFont val="Segoe UI"/>
            <family val="2"/>
          </rPr>
          <t>O VALOR DESTE ITEM É DADO PELA SOMATÓRIA DA PLANILHA "C-2.1_01", PREENCHA A PLANILHA DA ABA "C-2.1_01"</t>
        </r>
      </text>
    </comment>
    <comment ref="H104" authorId="0" shapeId="0" xr:uid="{39825C92-7C1F-4C4A-816A-834334040E9B}">
      <text>
        <r>
          <rPr>
            <b/>
            <sz val="9"/>
            <color indexed="81"/>
            <rFont val="Segoe UI"/>
            <family val="2"/>
          </rPr>
          <t>O VALOR DESTE ITEM É DADO PELA SOMATÓRIA DA PLANILHA "C-2.1_02", PREENCHA A PLANILHA DA ABA "C-2.1_02"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H32" authorId="0" shapeId="0" xr:uid="{E2197AF2-5131-44E0-9BF3-B071C9EDB40E}">
      <text>
        <r>
          <rPr>
            <b/>
            <sz val="9"/>
            <color indexed="81"/>
            <rFont val="Segoe UI"/>
            <family val="2"/>
          </rPr>
          <t>O VALOR DESTE ITEM É DADO PELA SOMATÓRIA DA PLANILHA "C-2.1_03", PREENCHA A PLANILHA DA ABA "C-2.1_03"</t>
        </r>
      </text>
    </comment>
  </commentList>
</comments>
</file>

<file path=xl/sharedStrings.xml><?xml version="1.0" encoding="utf-8"?>
<sst xmlns="http://schemas.openxmlformats.org/spreadsheetml/2006/main" count="1289" uniqueCount="443">
  <si>
    <t>SEMAE</t>
  </si>
  <si>
    <t>SERVIÇO MUNICIPAL DE ÁGUA E ESGOTO DE PIRACICABA</t>
  </si>
  <si>
    <t>OBRA</t>
  </si>
  <si>
    <t>Obras Civis e Serviços:</t>
  </si>
  <si>
    <t>Materiais e Equipamentos:</t>
  </si>
  <si>
    <t>Item</t>
  </si>
  <si>
    <t>Discriminação</t>
  </si>
  <si>
    <t>TOTAL</t>
  </si>
  <si>
    <t>OBRAS CIVIS E SERVIÇOS</t>
  </si>
  <si>
    <t>Código</t>
  </si>
  <si>
    <t>Fonte</t>
  </si>
  <si>
    <t>Unid.</t>
  </si>
  <si>
    <t>Quant.</t>
  </si>
  <si>
    <t>BDI Aplicado (%)</t>
  </si>
  <si>
    <t>1.1</t>
  </si>
  <si>
    <t>SINAPI</t>
  </si>
  <si>
    <t>m²</t>
  </si>
  <si>
    <t>1.2</t>
  </si>
  <si>
    <t>1.3</t>
  </si>
  <si>
    <t>1.4</t>
  </si>
  <si>
    <t>1.5</t>
  </si>
  <si>
    <t>1.6</t>
  </si>
  <si>
    <t>1.7</t>
  </si>
  <si>
    <t>SABESP</t>
  </si>
  <si>
    <t>Subtotal 1</t>
  </si>
  <si>
    <t>Operação e Manutenção do Canteiro de Obras</t>
  </si>
  <si>
    <t>2.1</t>
  </si>
  <si>
    <t>COMP.</t>
  </si>
  <si>
    <t>mês</t>
  </si>
  <si>
    <t>Subtotal 2</t>
  </si>
  <si>
    <t>m</t>
  </si>
  <si>
    <t>Remoção de entulho inclusive a carga, transporte e descarga em bota fora a qualquer distância</t>
  </si>
  <si>
    <t>m³</t>
  </si>
  <si>
    <t>Movimento de Terra</t>
  </si>
  <si>
    <t>2.2</t>
  </si>
  <si>
    <t>2.3</t>
  </si>
  <si>
    <t>2.4</t>
  </si>
  <si>
    <t>m³ x km</t>
  </si>
  <si>
    <t>Fundações e Estruturas</t>
  </si>
  <si>
    <t>3.1</t>
  </si>
  <si>
    <t>3.2</t>
  </si>
  <si>
    <t>3.3</t>
  </si>
  <si>
    <t>Armação em aço CA-60</t>
  </si>
  <si>
    <t>kg</t>
  </si>
  <si>
    <t>3.4</t>
  </si>
  <si>
    <t>Subtotal 3</t>
  </si>
  <si>
    <t>Impermeabilizações</t>
  </si>
  <si>
    <t>4.1</t>
  </si>
  <si>
    <t>IMP-01</t>
  </si>
  <si>
    <t>Cotação</t>
  </si>
  <si>
    <t>Subtotal 4</t>
  </si>
  <si>
    <t>5.1</t>
  </si>
  <si>
    <t>Guia (meio-fio) de concreto, moldada in loco em trecho reto com extrusora, 15cm base x 30cm altura</t>
  </si>
  <si>
    <t>5.2</t>
  </si>
  <si>
    <t>Execução de sarjeta de concreto usinado, moldada in loco em trecho reto, 30cm base x 15cm altura</t>
  </si>
  <si>
    <t>Subtotal 5</t>
  </si>
  <si>
    <t>Montagem e assentamento de tubos e conexões de CPVC e PVC</t>
  </si>
  <si>
    <t>eq x dia</t>
  </si>
  <si>
    <t>Pinturas</t>
  </si>
  <si>
    <t>MATERIAIS E EQUIPAMENTOS</t>
  </si>
  <si>
    <t>pç</t>
  </si>
  <si>
    <t>Válvula de esfera com volante Ø 50mm, em PVC soldável</t>
  </si>
  <si>
    <t>Bucha de redução curta Ø 50mm x Ø 40mm soldável, em PVC soldável</t>
  </si>
  <si>
    <t>1.8</t>
  </si>
  <si>
    <t>1.9</t>
  </si>
  <si>
    <t>unid</t>
  </si>
  <si>
    <t>1.10</t>
  </si>
  <si>
    <t>1.11</t>
  </si>
  <si>
    <t>1.12</t>
  </si>
  <si>
    <t>ADEQUAÇÃO DA ÁREA DE DESCARREGAMENTO DO PAC E HID. SÓDIO</t>
  </si>
  <si>
    <t>2.5</t>
  </si>
  <si>
    <t>Recomposição de Pavimentação</t>
  </si>
  <si>
    <t>4.2</t>
  </si>
  <si>
    <t>Demolições / Retiradas</t>
  </si>
  <si>
    <t>Armação em aço CA-50</t>
  </si>
  <si>
    <t>3.5</t>
  </si>
  <si>
    <t>3.6</t>
  </si>
  <si>
    <t>5.3</t>
  </si>
  <si>
    <t>6.1</t>
  </si>
  <si>
    <t>Subtotal 6</t>
  </si>
  <si>
    <t>7.1</t>
  </si>
  <si>
    <t>Subtotal 7</t>
  </si>
  <si>
    <t>Módulo de guarda corpo com tela de proteção, h=1,20m e L=2,00m, em aço inox AISI 304</t>
  </si>
  <si>
    <t>Impermeabilização de superfície com emulsão asfáltica, 2 demãos</t>
  </si>
  <si>
    <t>3.7</t>
  </si>
  <si>
    <t>3.8</t>
  </si>
  <si>
    <t>4.3</t>
  </si>
  <si>
    <t>4.4</t>
  </si>
  <si>
    <t>4.5</t>
  </si>
  <si>
    <t>8.1</t>
  </si>
  <si>
    <t>cj</t>
  </si>
  <si>
    <t>8.2</t>
  </si>
  <si>
    <t>Subtotal 8</t>
  </si>
  <si>
    <t>9.1</t>
  </si>
  <si>
    <t>9.2</t>
  </si>
  <si>
    <t>Subtotal 9</t>
  </si>
  <si>
    <t>10.1</t>
  </si>
  <si>
    <t>10.2</t>
  </si>
  <si>
    <t>Subtotal 10</t>
  </si>
  <si>
    <t>PVC-03</t>
  </si>
  <si>
    <t>PVC-01</t>
  </si>
  <si>
    <t>PVC-02</t>
  </si>
  <si>
    <t>Subtotal</t>
  </si>
  <si>
    <t>Comprimento</t>
  </si>
  <si>
    <t>Largura</t>
  </si>
  <si>
    <t>h x dia</t>
  </si>
  <si>
    <t>kWh</t>
  </si>
  <si>
    <t>Plano compartilhado de telefonia móvel</t>
  </si>
  <si>
    <t>h</t>
  </si>
  <si>
    <t>Altura</t>
  </si>
  <si>
    <t xml:space="preserve"> </t>
  </si>
  <si>
    <t>COMPOSIÇÃO DE PREÇOS</t>
  </si>
  <si>
    <t xml:space="preserve">Unid: </t>
  </si>
  <si>
    <t>Preço Unitário (R$)</t>
  </si>
  <si>
    <t>Preço Total (R$)</t>
  </si>
  <si>
    <t>Encanador ou bombeiro hidráulico com encargos complementares</t>
  </si>
  <si>
    <t>Auxiliar de encanador ou bombeiro hidráulico com encargos complementares</t>
  </si>
  <si>
    <t>Engenheiro civil de obra pleno com encargos complementares</t>
  </si>
  <si>
    <t>Lixa d'água em folha, grão 100</t>
  </si>
  <si>
    <t>Total</t>
  </si>
  <si>
    <t>equipe x dia</t>
  </si>
  <si>
    <t>Nº</t>
  </si>
  <si>
    <t>Profissional</t>
  </si>
  <si>
    <t>Encanador</t>
  </si>
  <si>
    <t>Auxiliar de Encanador</t>
  </si>
  <si>
    <t>Engenheiro</t>
  </si>
  <si>
    <t>Quantitativos</t>
  </si>
  <si>
    <t>Tubo de aço inoxidável DN=2" esp=2,00mm, padrão OD *(2,4530kg/m) AISI 304</t>
  </si>
  <si>
    <t>Tela ondulada de aço inox AISI 304, malha 4" (100mm) e fio 5,15mm (6 BWG)</t>
  </si>
  <si>
    <t>TELA-01</t>
  </si>
  <si>
    <t>Chumbador de aço inoxidável D=3/8" com parafuso tipo CBA</t>
  </si>
  <si>
    <t>Chapa de aço inox esp=1/4" massa teórica *(50,8kg/m²) AISI 304</t>
  </si>
  <si>
    <t>Auxiliar de serralheiro com encargos complementares</t>
  </si>
  <si>
    <t>Serralheiro com encargos complementares</t>
  </si>
  <si>
    <t>Tubo Aço Inoxidável 2" (50mm)</t>
  </si>
  <si>
    <t>Horizontal</t>
  </si>
  <si>
    <t>Vertical</t>
  </si>
  <si>
    <t>Tela de Aço Inoxidável</t>
  </si>
  <si>
    <t>Área Total</t>
  </si>
  <si>
    <t>Chapa de Aço Inoxidável 1/4"</t>
  </si>
  <si>
    <t>RESUMO DAS PROPOSTAS TÉCNICAS DE OBRAS E SERVIÇOS E MATERIAIS E EQUIPAMENTOS</t>
  </si>
  <si>
    <t>CÓDIGO</t>
  </si>
  <si>
    <t>DESCRIÇÃO</t>
  </si>
  <si>
    <t>UNID.</t>
  </si>
  <si>
    <t>ORIGEM DO PREÇO 1</t>
  </si>
  <si>
    <t>ORIGEM DO PREÇO 2</t>
  </si>
  <si>
    <t>ORIGEM DO PREÇO 3</t>
  </si>
  <si>
    <t>PREÇO 1</t>
  </si>
  <si>
    <t>PREÇO 2</t>
  </si>
  <si>
    <t>PREÇO 3</t>
  </si>
  <si>
    <t>PREÇO MEDIANO</t>
  </si>
  <si>
    <t>Demolição de alvenaria, de forma manual, sem reaproveitamento</t>
  </si>
  <si>
    <t>Broca de concreto, diâmetro 25cm</t>
  </si>
  <si>
    <t>Lastro de concreto magro</t>
  </si>
  <si>
    <t>3.9</t>
  </si>
  <si>
    <t>Execução de junta tipo jeene - JJ 2540VV</t>
  </si>
  <si>
    <t>Alvenaria</t>
  </si>
  <si>
    <t>Bloco canaleta de concreto estrutural 14x19x19cm (NBR 6136)</t>
  </si>
  <si>
    <t>Bloco de concreto estrutural 14x19x39cm (NBR 6136)</t>
  </si>
  <si>
    <t>Revestimentos</t>
  </si>
  <si>
    <t>Chapisco</t>
  </si>
  <si>
    <t>Emboço</t>
  </si>
  <si>
    <t>Pintura em látex acrílico, sem massa corrida</t>
  </si>
  <si>
    <t>Pisos</t>
  </si>
  <si>
    <t>Piso cimentado liso</t>
  </si>
  <si>
    <t>Fixação dos Tanques</t>
  </si>
  <si>
    <t>Alvenaria de tijolos comuns</t>
  </si>
  <si>
    <t>BMB-01</t>
  </si>
  <si>
    <t>Bucha de redução longa Ø 50mm x Ø 20mm soldável, em PVC soldável</t>
  </si>
  <si>
    <t>Válvula de esfera com volante Ø 20mm, em PVC soldável</t>
  </si>
  <si>
    <t>1.13</t>
  </si>
  <si>
    <t>1.14</t>
  </si>
  <si>
    <t>1.15</t>
  </si>
  <si>
    <t>Abraçadeira para tubulação de Ø 50mm, em aço (galvanizada/zincada)</t>
  </si>
  <si>
    <t>1.16</t>
  </si>
  <si>
    <t>1.17</t>
  </si>
  <si>
    <t>Grade de piso 0,30m x 0,30m em fibra de vidro</t>
  </si>
  <si>
    <t>1.18</t>
  </si>
  <si>
    <t>Caixa de nível constante com 0,80mx0,80m e 1,00m de altura, 500L em fibra de vidro</t>
  </si>
  <si>
    <t>CXA-01</t>
  </si>
  <si>
    <t>1.19</t>
  </si>
  <si>
    <t>Acessórios para montagem de flanges Ø 50mm</t>
  </si>
  <si>
    <t>1.20</t>
  </si>
  <si>
    <t>1.21</t>
  </si>
  <si>
    <t>Montador com encargos complementares</t>
  </si>
  <si>
    <t>Ajudante especializado com encargos complementares</t>
  </si>
  <si>
    <t>Montador</t>
  </si>
  <si>
    <t>Ajudante Especializado</t>
  </si>
  <si>
    <t>PLANILHA DE ORÇAMENTO</t>
  </si>
  <si>
    <t>Preço Unitário Sem BDI (R$)</t>
  </si>
  <si>
    <t>Preço Unitário Com BDI (R$)</t>
  </si>
  <si>
    <t>Preço Total Com BDI (R$)</t>
  </si>
  <si>
    <t>SEGUNDA ETAPA DA AMPLIAÇÃO DA ETA 3 CAPIM FINO</t>
  </si>
  <si>
    <t>RESUMO GERAL</t>
  </si>
  <si>
    <t>ADEQUAÇÃO DA BACIA DE CONTENÇÃO DOS TANQUES</t>
  </si>
  <si>
    <t>Montagem dos Materiais e Equipamentos</t>
  </si>
  <si>
    <t>Carga, manobra e descarga de solos e materiais granulares em caminhão basculante 6 m³ - carga com pá carregadeira (caçamba de 1,7 a 2,8 m³ / 128 HP) e descarga livre</t>
  </si>
  <si>
    <t>Transporte com caminhão basculante de 6 m³, em via urbana pavimentada</t>
  </si>
  <si>
    <t>Lastro com material granular (brita)</t>
  </si>
  <si>
    <t>Pedreiro  com  encargos  complementares</t>
  </si>
  <si>
    <t>Argamassa traço 1:2:9 (em volume de cimento, cal e areia média úmida) para assentamento de alvenaria, preparo mecânico com betoneira 600 L</t>
  </si>
  <si>
    <t>Graute fgk 15MPa, traço 1:2,2:2,5:0,3 (em massa seca de cimento / areia grossa / brita 0 /aditivo) - preparo mecânico com betoneira 400 L</t>
  </si>
  <si>
    <t>Argamassa traço 1:6 (em volume de cimento e areia média úmida) com adição de plastificante para emboço/massa única, preparo mecânico com betoneira 400 L</t>
  </si>
  <si>
    <t>Escavação mecanizada de poços e cavas, em solo não rochoso, c/ profundidade até 1,25 m (B)</t>
  </si>
  <si>
    <t>Aterro de valas, poços e cavas compactado mecanicamente, com controle do G.C. &gt;= 95% do E.N.C. (B)</t>
  </si>
  <si>
    <t>Fôrmas de madeira - comum</t>
  </si>
  <si>
    <t>Fôrma curva de madeira - estrutura</t>
  </si>
  <si>
    <t>Concreto estrutural p/ estruturas em contato com água bruta, água tratada, solo e gases agressivos, fck = 30MPa</t>
  </si>
  <si>
    <t>Concreto não estrutural - mínimo 150 kg de cimento/m³</t>
  </si>
  <si>
    <t>Lastro de areia (B)</t>
  </si>
  <si>
    <t>OK RASTREADA</t>
  </si>
  <si>
    <t>IMP-02</t>
  </si>
  <si>
    <t>Adesivo plástico para tubos PVC 75g*</t>
  </si>
  <si>
    <t>Solução preparadora / limpadora para PVC, frasco com 1000cm³</t>
  </si>
  <si>
    <t>Tubo Ø 50mm soldável em PVC soldável</t>
  </si>
  <si>
    <t>Tê Ø 50mm soldável em PVC soldável</t>
  </si>
  <si>
    <t>Joelho 90° Ø 50mm soldável em PVC soldável</t>
  </si>
  <si>
    <t>Tubo Ø 20mm soldável em PVC soldável</t>
  </si>
  <si>
    <t>Tê Ø 20mm soldável em PVC soldável</t>
  </si>
  <si>
    <t>Joelho 90° Ø 20mm soldável em PVC soldável</t>
  </si>
  <si>
    <t>Soldador  com  encargos  complementares</t>
  </si>
  <si>
    <t>Caixa de alvenaria de 1 tijolo - 0,50 x 1,00m</t>
  </si>
  <si>
    <t>1.22</t>
  </si>
  <si>
    <t>ESP-01</t>
  </si>
  <si>
    <t>Luva soldável com rosca (BSP) Ø 50mm x Ø 1 1/2", em PVC soldável</t>
  </si>
  <si>
    <t>Engate rápido macho com rosca (BSP) Ø 1 1/2", em alumínio</t>
  </si>
  <si>
    <t>Flange macho Ø 2" (50mm) junta soldável, em CPVC Industrial SCH 80</t>
  </si>
  <si>
    <t>Flange macho Ø 1 1/2" (40mm) junta soldável, em CPVC Industrial SCH 80</t>
  </si>
  <si>
    <t>Operação e manutenção do canteiro de obras</t>
  </si>
  <si>
    <t>C-2.1_01</t>
  </si>
  <si>
    <t>C-2.1_02</t>
  </si>
  <si>
    <t>C-2.1_03</t>
  </si>
  <si>
    <t xml:space="preserve">MEMORIAIS DE QUANTITATIVOS DE ORÇAMENTO </t>
  </si>
  <si>
    <t>Quantidade</t>
  </si>
  <si>
    <t>Período</t>
  </si>
  <si>
    <t xml:space="preserve">Total de tarifa "A" de fornecimento de água </t>
  </si>
  <si>
    <t>Total de energia elétrica comercial, incluindo ICMS, PIS/PASEP e COFINS</t>
  </si>
  <si>
    <t>Total de plano compartilhado de telefonia móvel</t>
  </si>
  <si>
    <t>Total de meses de operação e manutenção do canteiro de obras</t>
  </si>
  <si>
    <t>Adequação da Bacia de Contenção dos Tanques de Hidróxido de Sódio</t>
  </si>
  <si>
    <t>DEMOLIÇÕES / RETIRADAS</t>
  </si>
  <si>
    <t>Volume total de demolição de alvenaria, de forma manual, sem reaproveitamento</t>
  </si>
  <si>
    <t>Expansão do entulho</t>
  </si>
  <si>
    <t>%</t>
  </si>
  <si>
    <t>Volume total de remoção de entulho inclusive a carga, transporte e descarga</t>
  </si>
  <si>
    <t>MOVIMENTO DE TERRA</t>
  </si>
  <si>
    <t>Escavação mecanizada de poços e cavas, em solo não rochoso</t>
  </si>
  <si>
    <t>Folgas Laterais</t>
  </si>
  <si>
    <t>Comprimento de escavação (base menor)</t>
  </si>
  <si>
    <t>Largura de escavação (base menor)</t>
  </si>
  <si>
    <t>Área da base menor</t>
  </si>
  <si>
    <t>Comprimento de escavação (base maior)</t>
  </si>
  <si>
    <t>Largura de escavação (base maior)</t>
  </si>
  <si>
    <t>Área da base maior</t>
  </si>
  <si>
    <t>Profundidade total de escavação</t>
  </si>
  <si>
    <t>Volume total de escavação mecanizada de poços e cavas</t>
  </si>
  <si>
    <t>Aterro de valas, poços e cavas compactado mecanicamente, com controle do G.C. &gt;= 95% do E.N.C.</t>
  </si>
  <si>
    <t>(-) Volume total de lastro de brita</t>
  </si>
  <si>
    <t>(-) Volume total de lastro de concreto magro</t>
  </si>
  <si>
    <t>(-) Volume total de construção</t>
  </si>
  <si>
    <t>Volume total de aterro de valas, poços e cavas compactado com controle do G.C.</t>
  </si>
  <si>
    <t xml:space="preserve">Carga, manobras e descarga de areia, brita, pedra de mão e solos com caminhão basculante </t>
  </si>
  <si>
    <t>(-) Volume total de reaterro</t>
  </si>
  <si>
    <t>Considerado 30% de empolamento</t>
  </si>
  <si>
    <t xml:space="preserve">Volume total de carga, manobras e descarga com caminhão basculante </t>
  </si>
  <si>
    <t xml:space="preserve">Transporte comercial com caminhão basculante 6 m³, rodovia pavimentada </t>
  </si>
  <si>
    <t>Distância considerada</t>
  </si>
  <si>
    <t>km</t>
  </si>
  <si>
    <t>Volume total de transporte comercial com caminhão basculante 6 m³</t>
  </si>
  <si>
    <t>FUNDAÇÕES E ESTRUTURAS</t>
  </si>
  <si>
    <t>Quantidade de blocos</t>
  </si>
  <si>
    <t>Quantidade de brocas por bloco</t>
  </si>
  <si>
    <t>Comprimento total de broca de concreto, diâmetro 25cm</t>
  </si>
  <si>
    <t>Lastro de brita</t>
  </si>
  <si>
    <t>Laje de Fundo Complementar</t>
  </si>
  <si>
    <t>Altura do lastro de brita</t>
  </si>
  <si>
    <t>Bloco das Brocas</t>
  </si>
  <si>
    <t>Volume total de lastro de brita</t>
  </si>
  <si>
    <t>Altura do lastro de concreto magro</t>
  </si>
  <si>
    <t>Volume total de lastro de concreto magro</t>
  </si>
  <si>
    <t>Formas de madeira - comum</t>
  </si>
  <si>
    <t>Poço de Drenagem</t>
  </si>
  <si>
    <t>Paredes Externas</t>
  </si>
  <si>
    <t>Paredes Internas</t>
  </si>
  <si>
    <t>Pilar</t>
  </si>
  <si>
    <t>Escada</t>
  </si>
  <si>
    <t>Parte Inferior</t>
  </si>
  <si>
    <t>Degraus</t>
  </si>
  <si>
    <t>Base das Caixas de Nível Constante</t>
  </si>
  <si>
    <t>Área total de formas de madeira - comum</t>
  </si>
  <si>
    <t>Forma curva de madeira - estrutura</t>
  </si>
  <si>
    <t>Bases dos Reservatórios de Hidróxido de Sódio</t>
  </si>
  <si>
    <t>Diâmetro externo</t>
  </si>
  <si>
    <t>Área total de forma curva de madeira - estrutura</t>
  </si>
  <si>
    <t>Peso total de armação em aço CA-50</t>
  </si>
  <si>
    <t>Concreto estrutural fck = 30MPa</t>
  </si>
  <si>
    <t>Volume total de concreto estrutural fck = 30MPa</t>
  </si>
  <si>
    <t>Concreto não estrutural - mínimo 150kg de cimento/m³</t>
  </si>
  <si>
    <t xml:space="preserve">Enchimento </t>
  </si>
  <si>
    <t>Volume total de concreto não estrutural - mínimo 150kg de cimento/m³</t>
  </si>
  <si>
    <t>Comprimento total de execução de junta tipo jeene - JJ 2540VV</t>
  </si>
  <si>
    <t>ALVENARIA</t>
  </si>
  <si>
    <t>Parede Externa</t>
  </si>
  <si>
    <t>Quantidade de blocos na altura</t>
  </si>
  <si>
    <t>Viga de Solidarização da Estrutura Proposta com a Estrutura Existente</t>
  </si>
  <si>
    <t>Total de bloco canaleta de concreto estrutural 14x19x19cm (NBR 6136)</t>
  </si>
  <si>
    <t>Total de bloco de concreto estrutural 14x19x39cm (NBR 6136)</t>
  </si>
  <si>
    <t>Pedreiro com encargos complementares</t>
  </si>
  <si>
    <t>Será previsto o profissional para assentamento dos blocos, visto que os códigos usados para os mesmos são de Insumos.</t>
  </si>
  <si>
    <t>Área total de das paredes de alvenaria</t>
  </si>
  <si>
    <t>Área total da viga de solidarização da estrutura proposta com a estrutura existente</t>
  </si>
  <si>
    <t>Produtividade (com base em composições similares do SINAPI)</t>
  </si>
  <si>
    <t>h/m²</t>
  </si>
  <si>
    <t>Total de pedreiro com encargos complementares</t>
  </si>
  <si>
    <t>Argamassa traço 1:2:9 (em volume de cimento, cal e areia média úmida) para assentamento de alvenaria, preparo mecânico</t>
  </si>
  <si>
    <t>Comprimento do bloco</t>
  </si>
  <si>
    <t>Largura do bloco</t>
  </si>
  <si>
    <t>Altura do bloco</t>
  </si>
  <si>
    <t>Espessura de assentamento</t>
  </si>
  <si>
    <t>Volume total argamassa traço 1:2:9 para assentamento de alvenaria</t>
  </si>
  <si>
    <t>Graute fgk = 15MPa, traço 1:2,0:2,4 (cimento/areia grossa/brita/aditivo) - preparo mecânico com betoneira 400L</t>
  </si>
  <si>
    <t>Volume total de graute fgk = 15MPa</t>
  </si>
  <si>
    <t>REVESTIMENTOS</t>
  </si>
  <si>
    <t>Argamassa traço 1:6 (em volume de cimento e areia média úmida) para emboço/massa única, preparo mecânico com betoneira</t>
  </si>
  <si>
    <t>Revestimento interno de estruturas de alvenaria.</t>
  </si>
  <si>
    <t>Espessura</t>
  </si>
  <si>
    <t>Volume total de argamassa traço 1:6 para emboço/massa única, preparo mecânico</t>
  </si>
  <si>
    <t>Revestimento externo de estruturas de alvenaria (acima do nível do solo)</t>
  </si>
  <si>
    <t>Área total de chapisco</t>
  </si>
  <si>
    <t>Área total de emboço</t>
  </si>
  <si>
    <t>PINTURAS</t>
  </si>
  <si>
    <t>Revestimento externo de estruturas de alvenaria (acima do nível do solo). A cor deverá ser conforme a estrutura existente.</t>
  </si>
  <si>
    <t>Perímetro</t>
  </si>
  <si>
    <t>Área total de pintura em látex acrílico, sem massa corrida</t>
  </si>
  <si>
    <t>PISOS</t>
  </si>
  <si>
    <t>Comprimento interno</t>
  </si>
  <si>
    <t>Largura interna</t>
  </si>
  <si>
    <t>(-) Área da Base das Caixas de Nível Constante</t>
  </si>
  <si>
    <t>Área total de piso cimentado liso</t>
  </si>
  <si>
    <t>IMPERMEABILIZAÇÕES</t>
  </si>
  <si>
    <t>Revestimento externo de estruturas de concreto (abaixo do nível do solo)</t>
  </si>
  <si>
    <t>Área total de impermeabilização de superfície com emulsão asfáltica, 2 demãos</t>
  </si>
  <si>
    <t>Revestimento de estruturas de concreto</t>
  </si>
  <si>
    <t>Bacia de Contenção (Paredes)</t>
  </si>
  <si>
    <t>Bacia de Contenção (Piso)</t>
  </si>
  <si>
    <t>Área (medida no AutoCAD)</t>
  </si>
  <si>
    <t>(-) Área das Bases dos Reservatórios de Hidróxido de Sódio</t>
  </si>
  <si>
    <t>Sala de Bombas Existente</t>
  </si>
  <si>
    <t>COTAÇÃO</t>
  </si>
  <si>
    <t>FIXAÇÃO DOS TANQUES</t>
  </si>
  <si>
    <t>Quantidade de tanques</t>
  </si>
  <si>
    <t>Diâmetro com folgas</t>
  </si>
  <si>
    <t>Largura do tijolo</t>
  </si>
  <si>
    <t>Volume total de alvenaria de tijolos comuns</t>
  </si>
  <si>
    <t>Lastro de areia</t>
  </si>
  <si>
    <t>Volume total de lastro de areia</t>
  </si>
  <si>
    <t>PRODUTO 2.1 - TÉRMINO E CORREÇÕES DO SISTEMA DE APLICAÇÃO DE HIDRÓXIDO DE SÓDIO (PERTINENTES AO PGR)</t>
  </si>
  <si>
    <t>Contrapiso e Lombadas</t>
  </si>
  <si>
    <t>Altura do contrapiso e lombadas</t>
  </si>
  <si>
    <t>Altura de compactação</t>
  </si>
  <si>
    <t>Volume total de escavação mecanizada de poços e cavas, em solo não rochoso</t>
  </si>
  <si>
    <t>(-) Volume total enterrado</t>
  </si>
  <si>
    <t>Lombadas</t>
  </si>
  <si>
    <t>Trecho Triangular</t>
  </si>
  <si>
    <t>Trecho Reto</t>
  </si>
  <si>
    <t>Contrapiso</t>
  </si>
  <si>
    <t>Peso total de armação em aço CA-60</t>
  </si>
  <si>
    <t>Caixa de alvenaria de 1 tijolo - 0,50x1,00m</t>
  </si>
  <si>
    <t>Profundidade</t>
  </si>
  <si>
    <t>Comprimento total de caixa de alvenaria de 1 tijolo - 0,50x1,00m</t>
  </si>
  <si>
    <t>Trechos a serem revestidos</t>
  </si>
  <si>
    <t>RECOMPOSIÇÃO DE PAVIMENTAÇÃO</t>
  </si>
  <si>
    <t>Comprimento total</t>
  </si>
  <si>
    <t>Comprimento total de guia (meio-fio) de concreto, 15cm base x 30cm altura</t>
  </si>
  <si>
    <t>Comprimento total de execução de sarjeta de concreto, 30cm base x 15cm altura</t>
  </si>
  <si>
    <t>Bomba de transferência química centrífuga, Q=25m³/h, AMT=10mca, fabricada em materiais anticorrosivos adequados ao Hidróxido de Sódio (adquirido pelo SEMAE)</t>
  </si>
  <si>
    <t>Tarifa "A" de fornecimento de água (contrapartida do SEMAE)</t>
  </si>
  <si>
    <t>Energia elétrica comercial, incluindo ICMS, PIS/PASEP e COFINS (contrapartida do SEMAE)</t>
  </si>
  <si>
    <t>Diária</t>
  </si>
  <si>
    <t>Mensal</t>
  </si>
  <si>
    <t>dias</t>
  </si>
  <si>
    <t>OPERAÇÃO E MANUTENÇÃO DO CANTEIRO DE OBRAS</t>
  </si>
  <si>
    <t>A Instalação do Canteiro de Obras já está prevista no Produto 1.1.</t>
  </si>
  <si>
    <t>Montagem de equipamentos hidráulicos e hidromecânicos (bombas de transferência química)</t>
  </si>
  <si>
    <t>Conforme desenho</t>
  </si>
  <si>
    <t>IMP-03</t>
  </si>
  <si>
    <t>A mobilização e desmobilização para execução dos serviços especializados para aplicação dos revestimentos já estão previstos no Produto 2.2.</t>
  </si>
  <si>
    <t>Blocos da escada</t>
  </si>
  <si>
    <t>Base maior</t>
  </si>
  <si>
    <t>Base menor</t>
  </si>
  <si>
    <t>Parede 1 = Parede 3</t>
  </si>
  <si>
    <t xml:space="preserve">Comprimento </t>
  </si>
  <si>
    <t>Parede 2</t>
  </si>
  <si>
    <t>Conforme desenhos</t>
  </si>
  <si>
    <t>Viga de Travamento</t>
  </si>
  <si>
    <t>Parede Interna</t>
  </si>
  <si>
    <t>Broca de concreto, diâmetro 20cm</t>
  </si>
  <si>
    <t>Contra forte</t>
  </si>
  <si>
    <t>Quantidade de contra forte</t>
  </si>
  <si>
    <t>Comprimento total de broca de concreto, diâmetro 20cm</t>
  </si>
  <si>
    <t>Bloco de concreto estrutural 19x19x39cm (NBR 6136)</t>
  </si>
  <si>
    <t>Contra Forte</t>
  </si>
  <si>
    <t>Total de bloco de concreto estrutural 19x19x39cm (NBR 6136)</t>
  </si>
  <si>
    <t>Área total da viga de travamento da estrutura proposta com a estrutura existente</t>
  </si>
  <si>
    <t>lados</t>
  </si>
  <si>
    <t>Paredes em alvenaria</t>
  </si>
  <si>
    <t>Paredes novas</t>
  </si>
  <si>
    <t>Área total</t>
  </si>
  <si>
    <t>Revestimento com impermeabilizante</t>
  </si>
  <si>
    <t xml:space="preserve">Área total de revestimento </t>
  </si>
  <si>
    <t>Demolição de concreto armado</t>
  </si>
  <si>
    <t>Furos na laje existente para inserção das brocas das bases</t>
  </si>
  <si>
    <t>Diâmetro</t>
  </si>
  <si>
    <t>Volume total de demolição de concreo armado</t>
  </si>
  <si>
    <t>Volume total de demolição</t>
  </si>
  <si>
    <t>Concreto estrutural fck = 40MPa</t>
  </si>
  <si>
    <t>Volume total de concreto estrutural fck = 40MPa</t>
  </si>
  <si>
    <t>IMP-04</t>
  </si>
  <si>
    <t>Concreto estrutural p/ estruturas em contato com água bruta, água tratada, solo e gases agressivos, fck = 40MPa</t>
  </si>
  <si>
    <t>3.10</t>
  </si>
  <si>
    <t>4.6</t>
  </si>
  <si>
    <t>3.11</t>
  </si>
  <si>
    <t>IMP-05</t>
  </si>
  <si>
    <t xml:space="preserve">Mão de obra especializada para aplicação de sistema de impermeabilização composto por MC-DUR PowerCoat 2500 + MC DUR 1800 FF </t>
  </si>
  <si>
    <t xml:space="preserve">Mão de obra especializada para aplicação de sistema de impermeabilização composto por MC-DUR 1320 VK + MC-DUR 1800 FF </t>
  </si>
  <si>
    <t>Fornecimento de materiais para aplicação de revestimento de uretano argamassado de alta resistência (MC DUR PowerCoat 2500 (14,7 Kg/m²))</t>
  </si>
  <si>
    <t>Fornecimento de materiais para aplicação de revestimento epóxi de alta resistência (MC DUR 1800 FF (0,80 Kg/m²))</t>
  </si>
  <si>
    <t xml:space="preserve">Fornecimento de materiais para aplicação de primer de alto poder de cobertura para substratos porosos (MC-DUR 1320 VK (0,30 Kg/m²)) </t>
  </si>
  <si>
    <t>Materiais Hidráulicos</t>
  </si>
  <si>
    <t>CHV-01</t>
  </si>
  <si>
    <t>Chuveiro e lava-olhos de emergência com acionamento manual em PVC, conforme NBR 16291</t>
  </si>
  <si>
    <t>1.23</t>
  </si>
  <si>
    <t>Quantidade de bases</t>
  </si>
  <si>
    <t>Quantidade de estacas por base</t>
  </si>
  <si>
    <t>Estaca tipo hélice contínua, diâmetro 25cm</t>
  </si>
  <si>
    <t>Comprimento total de estaca hélice contínua, diâmetro 25cm</t>
  </si>
  <si>
    <t>3.12</t>
  </si>
  <si>
    <t>ORIENTAÇÕES AO LICITANTE PARA ELABORAÇÃO DE PROPOSTA COMERCIAL</t>
  </si>
  <si>
    <t>LICITANTE:</t>
  </si>
  <si>
    <t>________________________________________________________________________________</t>
  </si>
  <si>
    <t>Para facilitar a elaboração da proposta comercial da licitante para o processo licitatório de ampliação da Estação de Tratamento de Água 3 - Capim Fino, favor seguir as orientações deste tutorial. Devido à complexidade de itens que compõem a obra de ampliação da ETA 3, os serviços foram divididos em 17 produtos, com memoriais descritivos próprios, previstos e anexos ao Termo de Referência. Desta forma foram disponibilizados 17 arquivos contemplando as planilhas orçamentárias que preveêm os custos que demandam cada tipo de serviço de modo que o valor total na aba "Resumo" remete ao valor final ofertado para cada produto. Um 18º arquivo fornecido, nomeado "PROPOSTA COMERCIAL FINAL", contém o somatório das planilhas "Resumo" de cada produto e representa o valor total da obra, nesse arquivo deverá ser preenchido apenas o campo referente aos dados da licitante.</t>
  </si>
  <si>
    <t>Os 17 produtos são:                                                                                                                                                                                                                                                                                      
PRODUTO 1.1 - Instalações hidromecânicas e elétricas da casa de bombas, linhas de recalque de água para os injetores de cloro, tubulação de água de serviço, tubulações de distribuição de água de serviço e instalação do novo reservatório de fibra de vidro.
PRODUTO 1.2 - Instalações de iluminação das novas unidades e do pátio central.
PRODUTO 1.3 - Instalações hidráulicas dos sistemas de dosagem de produtos químicos (Polímero, Carvão ativado, Dióxido de cloro, PAC, Cal e Cloro) e Galerias (passagens) das tubulções sob as ruas de acesso internas da ETA.
PRODUTO 1.4 - Construção da passarela coberta de acesso à nova Calha Parshall e à câmara de pré-oxidação, passarela de passagem das tubulações de PAC e Cal na pré-alcalinização e adequações da estrutura existente (Câmara de pré-oxidação).
PRODUTO 1.5 - Cobertura metálica da Calha Parshall para proteção dos equipamentos de dosagem e do medidor de vazão do coagulante.
PRODUTO 1.6 - Adequações do Plano de Gerenciamento de Riscos (PGR) para o sistema de dióxido de cloro.
PRODUTO 1.7 - Impermeabilização da Calha Parshall, do canal de saída de água coagulada e da câmara de pré-oxidação.
PRODUTO 1.8 - Instalação das comportas no canal de água coagulada e das malhas de aço para mistura rápida.
PRODUTO 1.9 - Instalações hidráulicas dos pontos de aplicação de produtos químicos (PAC, Cal, Carvão 2ª etapa e Polímero).
PRODUTO 1.10 - Adequação dos guarda-corpos do Canal de água bruta, Câmara de Pré-oxidação, Calha Parshall e Canal de água coagulada.
PRODUTO 2.1 - Correções do sistema de aplicação de hidróxido de sódio pertinentes ao Plano de Gerenciamento de Riscos – PGR.
PRODUTO 2.2 - Adequações pertinentes ao Plano de Gerenciamento de Riscos (PGR) para os sistemas de polímero, flúor e cloro.
PRODUTO 2.3 - Adequações do sistema de coagulante PAC (bacia de contenção, base dos tanques, transferência entre tanques e casa de bombas).
PRODUTO 2.4 - Adequação dos guarda-corpos dos floculadores, decantadores e filtros.
PRODUTO 3.1 - Adequações para acessibilidade.
PRODUTO 3.2 - Demolição da antiga Calha Parshall, com recuperação e reaproveitamento da área.
PRODUTO 3.3 - Pavimentação em concreto estrutural do estacionamento e de trechos do pátio central, em atendimento ao Plano de Gerenciamento de Riscos (PGR).</t>
  </si>
  <si>
    <r>
      <t xml:space="preserve">Este arquivo remete ao PRODUTO 2.1. As planilhas com abas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deverão ser preenchidas com os preços unitários. Inicie o preenchimento pela planilha "Resumo", informando o nome da Licitante. Nas planilhas seguintes, insira os valores ofertados para o serviço em questão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. Este valor será automaticamente multiplicado pelo BDI informado pela Licitante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localizadas nos cabeçalhos das tabelas orçamentárias. As planilhas com células que estão em </t>
    </r>
    <r>
      <rPr>
        <b/>
        <u/>
        <sz val="14"/>
        <color rgb="FF00FF00"/>
        <rFont val="Times New Roman"/>
        <family val="1"/>
      </rPr>
      <t>VERDE</t>
    </r>
    <r>
      <rPr>
        <sz val="14"/>
        <rFont val="Times New Roman"/>
        <family val="1"/>
      </rPr>
      <t xml:space="preserve"> remetem a serviços orçados por composições e seu valor é retornado pelo somatório da planilha nomeada pelo código da respectiva composição, neste caso o licitante deverá preencher os valores ofertados nesta planilha,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>. Quando terminar de inserir os valores ofertados para a planilha, passe para a planilha da aba seguinte e assim por diante. Ao final da inserção de valores de todas as planilhas, a planilha da aba "Resumo" retornará o valor da proposta final do produto em questão. Quando desejar saber o valor total da proposta, abra o arquivo "PROPOSTA COMERCIAL FINAL" e clique em "atualizar", o somatório das planilhas "Resumo" de todos os produtos será realizado automaticamente.
OBS: Os nomes dos arquivos não devem ser alterados em hipótese alguma, isso geraria falhas nos vínculos existentes entre eles.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</si>
</sst>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[$€-2]* #,##0.00_);_([$€-2]* \(#,##0.00\);_([$€-2]* \-??_)"/>
    <numFmt numFmtId="165" formatCode="0.000"/>
    <numFmt numFmtId="166" formatCode="_(* #,##0.00_);_(* \(#,##0.00\);_(* \-??_);_(@_)"/>
    <numFmt numFmtId="167" formatCode="#,##0.000_);\(#,##0.000\)"/>
    <numFmt numFmtId="168" formatCode="_(&quot;R$ &quot;* #,##0.00_);_(&quot;R$ &quot;* \(#,##0.00\);_(&quot;R$ &quot;* \-??_);_(@_)"/>
    <numFmt numFmtId="169" formatCode="_(&quot;R$&quot;* #,##0.00_);_(&quot;R$&quot;* \(#,##0.00\);_(&quot;R$&quot;* \-??_);_(@_)"/>
    <numFmt numFmtId="170" formatCode="_(&quot;Cr$&quot;* #,##0.00_);_(&quot;Cr$&quot;* \(#,##0.00\);_(&quot;Cr$&quot;* \-??_);_(@_)"/>
    <numFmt numFmtId="171" formatCode="0.0000"/>
    <numFmt numFmtId="172" formatCode="&quot;R$ &quot;#,##0.00"/>
    <numFmt numFmtId="173" formatCode="[$R$-416]\ #,##0.00;[Red]\-[$R$-416]\ #,##0.00"/>
    <numFmt numFmtId="174" formatCode="_-* #,##0.00_-;\-* #,##0.00_-;_-* \-??_-;_-@_-"/>
    <numFmt numFmtId="175" formatCode="_-&quot;R$ &quot;* #,##0.00_-;&quot;-R$ &quot;* #,##0.00_-;_-&quot;R$ &quot;* \-??_-;_-@_-"/>
    <numFmt numFmtId="176" formatCode="&quot;R$ &quot;#,##0.00;[Red]&quot;R$ &quot;#,##0.00"/>
    <numFmt numFmtId="177" formatCode="_(* #,##0.00_);_(* \(#,##0.00\);_(* &quot;-&quot;??_);_(@_)"/>
    <numFmt numFmtId="178" formatCode="_-&quot;R$&quot;* #,##0.00_-;\-&quot;R$&quot;* #,##0.00_-;_-&quot;R$&quot;* &quot;-&quot;??_-;_-@_-"/>
    <numFmt numFmtId="179" formatCode="#,##0.0000000"/>
    <numFmt numFmtId="180" formatCode="_(&quot;R$ &quot;* #,##0.00_);_(&quot;R$ &quot;* \(#,##0.00\);_(&quot;R$ &quot;* &quot;-&quot;??_);_(@_)"/>
    <numFmt numFmtId="181" formatCode="0.000_)"/>
  </numFmts>
  <fonts count="89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9"/>
      <color rgb="FF000000"/>
      <name val="Arial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984807"/>
      <name val="Arial Narrow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000000"/>
      <name val="Times New Roman"/>
      <family val="2"/>
      <charset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2"/>
      <name val="Arial MT"/>
      <charset val="1"/>
    </font>
    <font>
      <sz val="11"/>
      <color rgb="FF000000"/>
      <name val="Calibri"/>
      <family val="2"/>
      <charset val="204"/>
    </font>
    <font>
      <sz val="11"/>
      <color rgb="FF000000"/>
      <name val="Arial Narrow"/>
      <family val="2"/>
      <charset val="1"/>
    </font>
    <font>
      <b/>
      <sz val="11"/>
      <name val="Times New Roman"/>
      <family val="1"/>
      <charset val="1"/>
    </font>
    <font>
      <sz val="10"/>
      <name val="Symbol"/>
      <family val="1"/>
      <charset val="2"/>
    </font>
    <font>
      <sz val="11"/>
      <name val="Calibri"/>
      <family val="2"/>
      <charset val="1"/>
    </font>
    <font>
      <i/>
      <sz val="12"/>
      <name val="Arial"/>
      <family val="2"/>
      <charset val="1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b/>
      <shadow/>
      <sz val="15"/>
      <name val="Times New Roman"/>
      <family val="1"/>
      <charset val="1"/>
    </font>
    <font>
      <sz val="11.5"/>
      <name val="Times New Roman"/>
      <family val="1"/>
      <charset val="1"/>
    </font>
    <font>
      <b/>
      <sz val="11.5"/>
      <name val="Times New Roman"/>
      <family val="1"/>
      <charset val="1"/>
    </font>
    <font>
      <b/>
      <i/>
      <sz val="12"/>
      <name val="Times New Roman"/>
      <family val="1"/>
      <charset val="1"/>
    </font>
    <font>
      <sz val="14"/>
      <name val="Times New Roman"/>
      <family val="1"/>
      <charset val="1"/>
    </font>
    <font>
      <sz val="10"/>
      <name val="Arial Narrow"/>
      <family val="2"/>
      <charset val="1"/>
    </font>
    <font>
      <sz val="10"/>
      <color rgb="FFFF0000"/>
      <name val="Arial Narrow"/>
      <family val="2"/>
      <charset val="1"/>
    </font>
    <font>
      <b/>
      <sz val="10"/>
      <name val="Arial Narrow"/>
      <family val="2"/>
      <charset val="1"/>
    </font>
    <font>
      <b/>
      <u/>
      <sz val="10"/>
      <name val="Arial Narrow"/>
      <family val="2"/>
      <charset val="1"/>
    </font>
    <font>
      <i/>
      <sz val="10"/>
      <name val="Arial Narrow"/>
      <family val="2"/>
      <charset val="1"/>
    </font>
    <font>
      <b/>
      <i/>
      <sz val="10"/>
      <name val="Arial Narrow"/>
      <family val="2"/>
      <charset val="1"/>
    </font>
    <font>
      <b/>
      <sz val="10"/>
      <color rgb="FF000000"/>
      <name val="Arial Narrow"/>
      <family val="2"/>
      <charset val="1"/>
    </font>
    <font>
      <sz val="10"/>
      <color rgb="FF000000"/>
      <name val="Arial Narrow"/>
      <family val="2"/>
      <charset val="1"/>
    </font>
    <font>
      <i/>
      <sz val="10"/>
      <color rgb="FF000000"/>
      <name val="Arial Narrow"/>
      <family val="2"/>
      <charset val="1"/>
    </font>
    <font>
      <b/>
      <sz val="10.5"/>
      <name val="Arial Narrow"/>
      <family val="2"/>
      <charset val="1"/>
    </font>
    <font>
      <sz val="11"/>
      <color rgb="FF000000"/>
      <name val="Calibri"/>
      <family val="2"/>
      <charset val="1"/>
    </font>
    <font>
      <b/>
      <sz val="10.5"/>
      <name val="Times New Roman"/>
      <family val="1"/>
      <charset val="1"/>
    </font>
    <font>
      <sz val="10.5"/>
      <name val="Times New Roman"/>
      <family val="1"/>
      <charset val="1"/>
    </font>
    <font>
      <sz val="11"/>
      <color indexed="20"/>
      <name val="Calibri"/>
      <family val="2"/>
    </font>
    <font>
      <sz val="10"/>
      <name val="Arial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sz val="9"/>
      <name val="Arial"/>
      <family val="2"/>
      <charset val="1"/>
    </font>
    <font>
      <b/>
      <i/>
      <sz val="10"/>
      <name val="Arial Narrow"/>
      <family val="2"/>
    </font>
    <font>
      <sz val="10"/>
      <name val="Arial Narrow"/>
      <family val="2"/>
    </font>
    <font>
      <sz val="12"/>
      <name val="Arial"/>
      <family val="2"/>
      <charset val="1"/>
    </font>
    <font>
      <b/>
      <i/>
      <u/>
      <sz val="10"/>
      <name val="Arial Narrow"/>
      <family val="2"/>
      <charset val="1"/>
    </font>
    <font>
      <sz val="12"/>
      <color rgb="FF636463"/>
      <name val="Arial"/>
      <family val="2"/>
    </font>
    <font>
      <b/>
      <i/>
      <sz val="12"/>
      <name val="Times New Roman"/>
      <family val="1"/>
    </font>
    <font>
      <b/>
      <sz val="10"/>
      <name val="Arial Narrow"/>
      <family val="2"/>
    </font>
    <font>
      <sz val="10"/>
      <color indexed="10"/>
      <name val="Arial Narrow"/>
      <family val="2"/>
    </font>
    <font>
      <b/>
      <u/>
      <sz val="10"/>
      <name val="Arial Narrow"/>
      <family val="2"/>
    </font>
    <font>
      <sz val="10"/>
      <color indexed="10"/>
      <name val="Arial"/>
      <family val="2"/>
    </font>
    <font>
      <i/>
      <sz val="10"/>
      <name val="Arial Narrow"/>
      <family val="2"/>
    </font>
    <font>
      <sz val="10"/>
      <color rgb="FFFF0000"/>
      <name val="Arial Narrow"/>
      <family val="2"/>
    </font>
    <font>
      <b/>
      <i/>
      <sz val="10"/>
      <color theme="1"/>
      <name val="Arial Narrow"/>
      <family val="2"/>
    </font>
    <font>
      <sz val="11"/>
      <color theme="1"/>
      <name val="Arial"/>
      <family val="2"/>
    </font>
    <font>
      <sz val="10"/>
      <color theme="1"/>
      <name val="Symbol"/>
      <family val="1"/>
      <charset val="2"/>
    </font>
    <font>
      <sz val="12"/>
      <color theme="1"/>
      <name val="Arial"/>
      <family val="2"/>
    </font>
    <font>
      <sz val="12"/>
      <name val="Arial MT"/>
    </font>
    <font>
      <sz val="11"/>
      <color theme="1"/>
      <name val="Arial Narrow"/>
      <family val="2"/>
    </font>
    <font>
      <i/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9"/>
      <color indexed="81"/>
      <name val="Segoe UI"/>
      <family val="2"/>
    </font>
    <font>
      <b/>
      <sz val="16"/>
      <name val="Times New Roman"/>
      <family val="1"/>
      <charset val="1"/>
    </font>
    <font>
      <sz val="14"/>
      <name val="Times New Roman"/>
      <family val="1"/>
    </font>
    <font>
      <b/>
      <u/>
      <sz val="14"/>
      <color rgb="FFFFFF00"/>
      <name val="Times New Roman"/>
      <family val="1"/>
    </font>
    <font>
      <b/>
      <u/>
      <sz val="14"/>
      <color rgb="FF00FF00"/>
      <name val="Times New Roman"/>
      <family val="1"/>
    </font>
    <font>
      <sz val="11"/>
      <name val="Times New Roman"/>
      <family val="1"/>
    </font>
  </fonts>
  <fills count="42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CD5B5"/>
      </patternFill>
    </fill>
    <fill>
      <patternFill patternType="solid">
        <fgColor rgb="FF99CCFF"/>
        <bgColor rgb="FFB9CDE5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EBF1DE"/>
      </patternFill>
    </fill>
    <fill>
      <patternFill patternType="solid">
        <fgColor rgb="FF00FF00"/>
        <bgColor rgb="FF00CC66"/>
      </patternFill>
    </fill>
    <fill>
      <patternFill patternType="solid">
        <fgColor rgb="FFFFCC00"/>
        <bgColor rgb="FFFFBF00"/>
      </patternFill>
    </fill>
    <fill>
      <patternFill patternType="solid">
        <fgColor rgb="FFFFFF99"/>
        <bgColor rgb="FFE8F2A1"/>
      </patternFill>
    </fill>
    <fill>
      <patternFill patternType="solid">
        <fgColor rgb="FF0066CC"/>
        <bgColor rgb="FF0070C0"/>
      </patternFill>
    </fill>
    <fill>
      <patternFill patternType="solid">
        <fgColor rgb="FF800080"/>
        <bgColor rgb="FFBF0041"/>
      </patternFill>
    </fill>
    <fill>
      <patternFill patternType="solid">
        <fgColor rgb="FF33CCCC"/>
        <bgColor rgb="FF00CC66"/>
      </patternFill>
    </fill>
    <fill>
      <patternFill patternType="solid">
        <fgColor rgb="FFFF9900"/>
        <bgColor rgb="FFFFBF00"/>
      </patternFill>
    </fill>
    <fill>
      <patternFill patternType="solid">
        <fgColor rgb="FFFF6600"/>
        <bgColor rgb="FFFF9900"/>
      </patternFill>
    </fill>
    <fill>
      <patternFill patternType="solid">
        <fgColor rgb="FF333399"/>
        <bgColor rgb="FF1F497D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2A6099"/>
      </patternFill>
    </fill>
    <fill>
      <patternFill patternType="solid">
        <fgColor rgb="FFF2F2F2"/>
        <bgColor rgb="FFEEECE1"/>
      </patternFill>
    </fill>
    <fill>
      <patternFill patternType="solid">
        <fgColor rgb="FFC0C0C0"/>
        <bgColor rgb="FFCCC1DA"/>
      </patternFill>
    </fill>
    <fill>
      <patternFill patternType="solid">
        <fgColor rgb="FF969696"/>
        <bgColor rgb="FF808080"/>
      </patternFill>
    </fill>
    <fill>
      <patternFill patternType="solid">
        <fgColor rgb="FFFFFFFF"/>
        <bgColor rgb="FFF2F2F2"/>
      </patternFill>
    </fill>
    <fill>
      <patternFill patternType="solid">
        <fgColor rgb="FF99FFCC"/>
        <bgColor rgb="FFCCFFC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rgb="FFEEECE1"/>
      </patternFill>
    </fill>
    <fill>
      <patternFill patternType="solid">
        <fgColor theme="8" tint="0.79998168889431442"/>
        <bgColor rgb="FFEEECE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rgb="FFEBF1DE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rgb="FFEEECE1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659">
    <xf numFmtId="0" fontId="0" fillId="0" borderId="0"/>
    <xf numFmtId="174" fontId="50" fillId="0" borderId="0"/>
    <xf numFmtId="0" fontId="50" fillId="2" borderId="0"/>
    <xf numFmtId="0" fontId="50" fillId="3" borderId="0"/>
    <xf numFmtId="0" fontId="50" fillId="4" borderId="0"/>
    <xf numFmtId="0" fontId="50" fillId="5" borderId="0"/>
    <xf numFmtId="0" fontId="50" fillId="6" borderId="0"/>
    <xf numFmtId="0" fontId="50" fillId="7" borderId="0"/>
    <xf numFmtId="0" fontId="50" fillId="8" borderId="0"/>
    <xf numFmtId="0" fontId="50" fillId="9" borderId="0"/>
    <xf numFmtId="0" fontId="50" fillId="10" borderId="0"/>
    <xf numFmtId="0" fontId="50" fillId="7" borderId="0"/>
    <xf numFmtId="0" fontId="50" fillId="6" borderId="0"/>
    <xf numFmtId="0" fontId="50" fillId="10" borderId="0"/>
    <xf numFmtId="0" fontId="50" fillId="8" borderId="0"/>
    <xf numFmtId="0" fontId="50" fillId="9" borderId="0"/>
    <xf numFmtId="0" fontId="50" fillId="11" borderId="0"/>
    <xf numFmtId="0" fontId="50" fillId="5" borderId="0"/>
    <xf numFmtId="0" fontId="50" fillId="8" borderId="0"/>
    <xf numFmtId="0" fontId="50" fillId="12" borderId="0"/>
    <xf numFmtId="0" fontId="50" fillId="6" borderId="0"/>
    <xf numFmtId="0" fontId="50" fillId="9" borderId="0"/>
    <xf numFmtId="0" fontId="50" fillId="13" borderId="0"/>
    <xf numFmtId="0" fontId="50" fillId="3" borderId="0"/>
    <xf numFmtId="0" fontId="50" fillId="6" borderId="0"/>
    <xf numFmtId="0" fontId="50" fillId="10" borderId="0"/>
    <xf numFmtId="0" fontId="5" fillId="14" borderId="0"/>
    <xf numFmtId="0" fontId="5" fillId="9" borderId="0"/>
    <xf numFmtId="0" fontId="5" fillId="11" borderId="0"/>
    <xf numFmtId="0" fontId="5" fillId="15" borderId="0"/>
    <xf numFmtId="0" fontId="5" fillId="16" borderId="0"/>
    <xf numFmtId="0" fontId="5" fillId="17" borderId="0"/>
    <xf numFmtId="0" fontId="5" fillId="6" borderId="0"/>
    <xf numFmtId="0" fontId="5" fillId="18" borderId="0"/>
    <xf numFmtId="0" fontId="5" fillId="12" borderId="0"/>
    <xf numFmtId="0" fontId="5" fillId="3" borderId="0"/>
    <xf numFmtId="0" fontId="5" fillId="6" borderId="0"/>
    <xf numFmtId="0" fontId="5" fillId="9" borderId="0"/>
    <xf numFmtId="0" fontId="5" fillId="19" borderId="0"/>
    <xf numFmtId="0" fontId="5" fillId="20" borderId="0"/>
    <xf numFmtId="0" fontId="5" fillId="21" borderId="0"/>
    <xf numFmtId="0" fontId="5" fillId="15" borderId="0"/>
    <xf numFmtId="0" fontId="5" fillId="16" borderId="0"/>
    <xf numFmtId="0" fontId="5" fillId="18" borderId="0"/>
    <xf numFmtId="0" fontId="6" fillId="3" borderId="0"/>
    <xf numFmtId="0" fontId="7" fillId="6" borderId="0"/>
    <xf numFmtId="0" fontId="8" fillId="22" borderId="1">
      <alignment horizontal="center" vertical="center" wrapText="1"/>
    </xf>
    <xf numFmtId="0" fontId="9" fillId="23" borderId="2"/>
    <xf numFmtId="0" fontId="9" fillId="23" borderId="2"/>
    <xf numFmtId="0" fontId="9" fillId="23" borderId="2"/>
    <xf numFmtId="0" fontId="10" fillId="24" borderId="3"/>
    <xf numFmtId="0" fontId="11" fillId="22" borderId="4"/>
    <xf numFmtId="0" fontId="12" fillId="25" borderId="2"/>
    <xf numFmtId="0" fontId="10" fillId="24" borderId="3"/>
    <xf numFmtId="0" fontId="13" fillId="0" borderId="5"/>
    <xf numFmtId="0" fontId="14" fillId="13" borderId="2"/>
    <xf numFmtId="0" fontId="14" fillId="13" borderId="2"/>
    <xf numFmtId="164" fontId="50" fillId="0" borderId="0"/>
    <xf numFmtId="0" fontId="15" fillId="0" borderId="0"/>
    <xf numFmtId="0" fontId="7" fillId="4" borderId="0"/>
    <xf numFmtId="0" fontId="16" fillId="0" borderId="6"/>
    <xf numFmtId="0" fontId="17" fillId="0" borderId="7"/>
    <xf numFmtId="0" fontId="18" fillId="0" borderId="8"/>
    <xf numFmtId="0" fontId="18" fillId="0" borderId="0"/>
    <xf numFmtId="0" fontId="6" fillId="5" borderId="0"/>
    <xf numFmtId="0" fontId="14" fillId="7" borderId="2"/>
    <xf numFmtId="0" fontId="14" fillId="7" borderId="2"/>
    <xf numFmtId="0" fontId="14" fillId="7" borderId="2"/>
    <xf numFmtId="0" fontId="19" fillId="0" borderId="9"/>
    <xf numFmtId="165" fontId="50" fillId="0" borderId="0"/>
    <xf numFmtId="166" fontId="50" fillId="0" borderId="0"/>
    <xf numFmtId="167" fontId="50" fillId="0" borderId="0"/>
    <xf numFmtId="168" fontId="50" fillId="0" borderId="0"/>
    <xf numFmtId="168" fontId="50" fillId="0" borderId="0"/>
    <xf numFmtId="168" fontId="50" fillId="0" borderId="0"/>
    <xf numFmtId="168" fontId="50" fillId="0" borderId="0"/>
    <xf numFmtId="168" fontId="50" fillId="0" borderId="0"/>
    <xf numFmtId="168" fontId="50" fillId="0" borderId="0"/>
    <xf numFmtId="169" fontId="50" fillId="0" borderId="0"/>
    <xf numFmtId="169" fontId="50" fillId="0" borderId="0"/>
    <xf numFmtId="169" fontId="50" fillId="0" borderId="0"/>
    <xf numFmtId="169" fontId="50" fillId="0" borderId="0"/>
    <xf numFmtId="169" fontId="50" fillId="0" borderId="0"/>
    <xf numFmtId="170" fontId="50" fillId="0" borderId="0"/>
    <xf numFmtId="0" fontId="20" fillId="13" borderId="0"/>
    <xf numFmtId="0" fontId="21" fillId="13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2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6" fillId="0" borderId="0"/>
    <xf numFmtId="0" fontId="50" fillId="0" borderId="0"/>
    <xf numFmtId="0" fontId="50" fillId="0" borderId="0"/>
    <xf numFmtId="0" fontId="27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4" fillId="0" borderId="0"/>
    <xf numFmtId="0" fontId="50" fillId="0" borderId="0"/>
    <xf numFmtId="0" fontId="2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23" fillId="0" borderId="0"/>
    <xf numFmtId="0" fontId="50" fillId="0" borderId="0"/>
    <xf numFmtId="0" fontId="5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4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3" fillId="30" borderId="0" applyNumberFormat="0" applyBorder="0" applyAlignment="0" applyProtection="0"/>
    <xf numFmtId="177" fontId="54" fillId="0" borderId="0" applyFont="0" applyFill="0" applyBorder="0" applyAlignment="0" applyProtection="0"/>
    <xf numFmtId="177" fontId="54" fillId="0" borderId="0" applyFont="0" applyFill="0" applyBorder="0" applyAlignment="0" applyProtection="0"/>
    <xf numFmtId="0" fontId="55" fillId="31" borderId="0" applyNumberFormat="0" applyBorder="0" applyAlignment="0" applyProtection="0"/>
    <xf numFmtId="0" fontId="56" fillId="0" borderId="20" applyNumberFormat="0" applyFill="0" applyAlignment="0" applyProtection="0"/>
    <xf numFmtId="0" fontId="57" fillId="0" borderId="21" applyNumberFormat="0" applyFill="0" applyAlignment="0" applyProtection="0"/>
    <xf numFmtId="178" fontId="4" fillId="0" borderId="0" applyFont="0" applyFill="0" applyBorder="0" applyAlignment="0" applyProtection="0"/>
    <xf numFmtId="0" fontId="58" fillId="3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4" fillId="0" borderId="0"/>
    <xf numFmtId="0" fontId="54" fillId="0" borderId="0"/>
    <xf numFmtId="0" fontId="59" fillId="0" borderId="0"/>
    <xf numFmtId="0" fontId="54" fillId="0" borderId="0"/>
    <xf numFmtId="0" fontId="26" fillId="0" borderId="0"/>
    <xf numFmtId="0" fontId="54" fillId="0" borderId="0"/>
    <xf numFmtId="0" fontId="54" fillId="0" borderId="0"/>
    <xf numFmtId="0" fontId="54" fillId="0" borderId="0"/>
    <xf numFmtId="0" fontId="60" fillId="27" borderId="19" applyNumberFormat="0" applyFont="0" applyAlignment="0" applyProtection="0"/>
    <xf numFmtId="0" fontId="54" fillId="33" borderId="22" applyNumberFormat="0" applyFont="0" applyAlignment="0" applyProtection="0"/>
    <xf numFmtId="177" fontId="54" fillId="0" borderId="0" applyFont="0" applyFill="0" applyBorder="0" applyAlignment="0" applyProtection="0"/>
    <xf numFmtId="177" fontId="54" fillId="0" borderId="0" applyFont="0" applyFill="0" applyBorder="0" applyAlignment="0" applyProtection="0"/>
    <xf numFmtId="177" fontId="54" fillId="0" borderId="0" applyFont="0" applyFill="0" applyBorder="0" applyAlignment="0" applyProtection="0"/>
    <xf numFmtId="177" fontId="54" fillId="0" borderId="0" applyFont="0" applyFill="0" applyBorder="0" applyAlignment="0" applyProtection="0"/>
    <xf numFmtId="177" fontId="54" fillId="0" borderId="0" applyFont="0" applyFill="0" applyBorder="0" applyAlignment="0" applyProtection="0"/>
    <xf numFmtId="177" fontId="54" fillId="0" borderId="0" applyFont="0" applyFill="0" applyBorder="0" applyAlignment="0" applyProtection="0"/>
    <xf numFmtId="177" fontId="54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0" fontId="54" fillId="0" borderId="0"/>
    <xf numFmtId="180" fontId="5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78" fillId="0" borderId="0"/>
    <xf numFmtId="0" fontId="79" fillId="0" borderId="0"/>
    <xf numFmtId="0" fontId="54" fillId="0" borderId="0"/>
    <xf numFmtId="0" fontId="59" fillId="0" borderId="0"/>
    <xf numFmtId="0" fontId="59" fillId="0" borderId="0"/>
    <xf numFmtId="0" fontId="1" fillId="0" borderId="0"/>
    <xf numFmtId="0" fontId="50" fillId="0" borderId="0"/>
    <xf numFmtId="9" fontId="54" fillId="0" borderId="0" applyFont="0" applyFill="0" applyBorder="0" applyAlignment="0" applyProtection="0"/>
    <xf numFmtId="9" fontId="59" fillId="0" borderId="0" applyFont="0" applyFill="0" applyBorder="0" applyAlignment="0" applyProtection="0"/>
    <xf numFmtId="177" fontId="59" fillId="0" borderId="0" applyFont="0" applyFill="0" applyBorder="0" applyAlignment="0" applyProtection="0"/>
    <xf numFmtId="181" fontId="59" fillId="0" borderId="0" applyFont="0" applyFill="0" applyBorder="0" applyAlignment="0" applyProtection="0"/>
    <xf numFmtId="177" fontId="59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50" fillId="0" borderId="0" applyFont="0" applyFill="0" applyBorder="0" applyAlignment="0" applyProtection="0"/>
  </cellStyleXfs>
  <cellXfs count="571">
    <xf numFmtId="0" fontId="0" fillId="0" borderId="0" xfId="0"/>
    <xf numFmtId="0" fontId="24" fillId="0" borderId="0" xfId="1523" applyFont="1" applyProtection="1">
      <protection locked="0"/>
    </xf>
    <xf numFmtId="171" fontId="24" fillId="0" borderId="0" xfId="1458" applyNumberFormat="1" applyFont="1" applyAlignment="1" applyProtection="1">
      <alignment horizontal="center" vertical="center" wrapText="1"/>
      <protection locked="0"/>
    </xf>
    <xf numFmtId="166" fontId="33" fillId="0" borderId="12" xfId="1538" applyNumberFormat="1" applyFont="1" applyBorder="1" applyAlignment="1" applyProtection="1">
      <alignment horizontal="right" vertical="center" wrapText="1"/>
      <protection locked="0"/>
    </xf>
    <xf numFmtId="166" fontId="24" fillId="0" borderId="14" xfId="1538" applyNumberFormat="1" applyFont="1" applyBorder="1" applyAlignment="1" applyProtection="1">
      <alignment horizontal="right" vertical="center"/>
    </xf>
    <xf numFmtId="0" fontId="24" fillId="0" borderId="0" xfId="1458" applyFont="1" applyProtection="1">
      <protection locked="0"/>
    </xf>
    <xf numFmtId="166" fontId="24" fillId="0" borderId="0" xfId="1538" applyNumberFormat="1" applyFont="1" applyBorder="1" applyAlignment="1" applyProtection="1">
      <protection locked="0"/>
    </xf>
    <xf numFmtId="4" fontId="24" fillId="0" borderId="0" xfId="1458" applyNumberFormat="1" applyFont="1" applyProtection="1">
      <protection locked="0"/>
    </xf>
    <xf numFmtId="0" fontId="24" fillId="0" borderId="0" xfId="1523" applyFont="1" applyAlignment="1" applyProtection="1">
      <alignment vertical="center"/>
      <protection locked="0"/>
    </xf>
    <xf numFmtId="4" fontId="36" fillId="0" borderId="11" xfId="1469" applyNumberFormat="1" applyFont="1" applyBorder="1" applyAlignment="1" applyProtection="1">
      <alignment horizontal="right" vertical="center"/>
    </xf>
    <xf numFmtId="10" fontId="24" fillId="0" borderId="13" xfId="1" applyNumberFormat="1" applyFont="1" applyBorder="1" applyAlignment="1" applyProtection="1">
      <alignment horizontal="right" vertical="center"/>
    </xf>
    <xf numFmtId="4" fontId="24" fillId="0" borderId="0" xfId="1523" applyNumberFormat="1" applyFont="1" applyProtection="1">
      <protection locked="0"/>
    </xf>
    <xf numFmtId="4" fontId="24" fillId="0" borderId="0" xfId="1458" applyNumberFormat="1" applyFont="1" applyAlignment="1" applyProtection="1">
      <alignment vertical="center"/>
      <protection locked="0"/>
    </xf>
    <xf numFmtId="2" fontId="44" fillId="0" borderId="0" xfId="1522" applyNumberFormat="1" applyFont="1" applyAlignment="1">
      <alignment horizontal="center" vertical="center"/>
    </xf>
    <xf numFmtId="0" fontId="40" fillId="0" borderId="0" xfId="1522" applyFont="1" applyAlignment="1">
      <alignment vertical="center"/>
    </xf>
    <xf numFmtId="0" fontId="40" fillId="0" borderId="0" xfId="1522" applyFont="1" applyAlignment="1">
      <alignment horizontal="center" vertical="center"/>
    </xf>
    <xf numFmtId="49" fontId="40" fillId="0" borderId="0" xfId="1522" applyNumberFormat="1" applyFont="1" applyAlignment="1">
      <alignment horizontal="center" vertical="center"/>
    </xf>
    <xf numFmtId="0" fontId="23" fillId="0" borderId="0" xfId="1522"/>
    <xf numFmtId="0" fontId="40" fillId="0" borderId="0" xfId="1180" applyFont="1" applyAlignment="1">
      <alignment horizontal="center" vertical="center"/>
    </xf>
    <xf numFmtId="0" fontId="40" fillId="0" borderId="0" xfId="1180" applyFont="1" applyAlignment="1">
      <alignment vertical="center"/>
    </xf>
    <xf numFmtId="0" fontId="40" fillId="0" borderId="0" xfId="1180" applyFont="1" applyAlignment="1">
      <alignment vertical="center" wrapText="1"/>
    </xf>
    <xf numFmtId="0" fontId="42" fillId="0" borderId="0" xfId="1180" applyFont="1" applyAlignment="1">
      <alignment vertical="center"/>
    </xf>
    <xf numFmtId="175" fontId="40" fillId="0" borderId="0" xfId="1180" applyNumberFormat="1" applyFont="1" applyAlignment="1">
      <alignment vertical="center"/>
    </xf>
    <xf numFmtId="172" fontId="42" fillId="0" borderId="0" xfId="1180" applyNumberFormat="1" applyFont="1" applyAlignment="1">
      <alignment vertical="center"/>
    </xf>
    <xf numFmtId="0" fontId="40" fillId="0" borderId="0" xfId="1180" applyFont="1" applyAlignment="1">
      <alignment horizontal="right" vertical="center"/>
    </xf>
    <xf numFmtId="0" fontId="40" fillId="0" borderId="0" xfId="1180" applyFont="1" applyAlignment="1">
      <alignment horizontal="center" vertical="center" wrapText="1"/>
    </xf>
    <xf numFmtId="0" fontId="42" fillId="0" borderId="0" xfId="1180" applyFont="1" applyAlignment="1">
      <alignment horizontal="center" vertical="center"/>
    </xf>
    <xf numFmtId="172" fontId="24" fillId="0" borderId="0" xfId="1523" applyNumberFormat="1" applyFont="1" applyProtection="1">
      <protection locked="0"/>
    </xf>
    <xf numFmtId="0" fontId="24" fillId="0" borderId="0" xfId="1523" applyFont="1" applyFill="1" applyProtection="1">
      <protection locked="0"/>
    </xf>
    <xf numFmtId="10" fontId="24" fillId="0" borderId="13" xfId="1" applyNumberFormat="1" applyFont="1" applyFill="1" applyBorder="1" applyAlignment="1" applyProtection="1">
      <alignment horizontal="right" vertical="center"/>
    </xf>
    <xf numFmtId="0" fontId="30" fillId="0" borderId="0" xfId="0" applyFont="1"/>
    <xf numFmtId="171" fontId="24" fillId="0" borderId="0" xfId="1458" applyNumberFormat="1" applyFont="1" applyFill="1" applyAlignment="1" applyProtection="1">
      <alignment horizontal="center" vertical="center" wrapText="1"/>
      <protection locked="0"/>
    </xf>
    <xf numFmtId="173" fontId="24" fillId="0" borderId="0" xfId="1458" applyNumberFormat="1" applyFont="1" applyFill="1" applyAlignment="1" applyProtection="1">
      <alignment horizontal="right" vertical="center" wrapText="1"/>
      <protection locked="0"/>
    </xf>
    <xf numFmtId="0" fontId="42" fillId="29" borderId="1" xfId="1180" applyFont="1" applyFill="1" applyBorder="1" applyAlignment="1">
      <alignment horizontal="center" vertical="center" wrapText="1"/>
    </xf>
    <xf numFmtId="175" fontId="42" fillId="29" borderId="1" xfId="1180" applyNumberFormat="1" applyFont="1" applyFill="1" applyBorder="1" applyAlignment="1">
      <alignment horizontal="center" vertical="center" wrapText="1"/>
    </xf>
    <xf numFmtId="0" fontId="40" fillId="0" borderId="0" xfId="1180" applyFont="1" applyFill="1" applyAlignment="1">
      <alignment horizontal="right" vertical="center"/>
    </xf>
    <xf numFmtId="0" fontId="40" fillId="0" borderId="0" xfId="1180" applyFont="1" applyFill="1" applyAlignment="1">
      <alignment vertical="center"/>
    </xf>
    <xf numFmtId="0" fontId="42" fillId="0" borderId="0" xfId="1180" applyFont="1" applyFill="1" applyAlignment="1">
      <alignment horizontal="center" vertical="center"/>
    </xf>
    <xf numFmtId="0" fontId="42" fillId="0" borderId="0" xfId="1522" applyFont="1" applyFill="1" applyBorder="1" applyAlignment="1">
      <alignment horizontal="right" vertical="center"/>
    </xf>
    <xf numFmtId="0" fontId="42" fillId="0" borderId="0" xfId="1522" applyFont="1" applyFill="1" applyBorder="1" applyAlignment="1">
      <alignment horizontal="center" vertical="center"/>
    </xf>
    <xf numFmtId="17" fontId="42" fillId="0" borderId="0" xfId="1522" applyNumberFormat="1" applyFont="1" applyFill="1" applyBorder="1" applyAlignment="1">
      <alignment horizontal="center" vertical="center"/>
    </xf>
    <xf numFmtId="0" fontId="42" fillId="0" borderId="0" xfId="1522" applyFont="1" applyFill="1" applyBorder="1" applyAlignment="1">
      <alignment horizontal="left" vertical="center"/>
    </xf>
    <xf numFmtId="0" fontId="40" fillId="0" borderId="0" xfId="1522" applyFont="1" applyFill="1" applyAlignment="1">
      <alignment vertical="center"/>
    </xf>
    <xf numFmtId="0" fontId="43" fillId="0" borderId="0" xfId="502" applyFont="1" applyFill="1" applyBorder="1" applyAlignment="1">
      <alignment horizontal="left" vertical="center" wrapText="1"/>
    </xf>
    <xf numFmtId="0" fontId="43" fillId="0" borderId="0" xfId="502" applyFont="1" applyFill="1" applyBorder="1" applyAlignment="1">
      <alignment horizontal="center" vertical="center" wrapText="1"/>
    </xf>
    <xf numFmtId="0" fontId="40" fillId="0" borderId="0" xfId="502" applyFont="1" applyBorder="1" applyAlignment="1">
      <alignment vertical="center"/>
    </xf>
    <xf numFmtId="0" fontId="40" fillId="0" borderId="0" xfId="502" applyFont="1" applyBorder="1" applyAlignment="1">
      <alignment horizontal="center" vertical="center"/>
    </xf>
    <xf numFmtId="0" fontId="40" fillId="34" borderId="1" xfId="502" applyFont="1" applyFill="1" applyBorder="1" applyAlignment="1">
      <alignment horizontal="center" vertical="center"/>
    </xf>
    <xf numFmtId="0" fontId="40" fillId="34" borderId="1" xfId="502" applyFont="1" applyFill="1" applyBorder="1" applyAlignment="1">
      <alignment horizontal="center" vertical="center" wrapText="1"/>
    </xf>
    <xf numFmtId="49" fontId="40" fillId="0" borderId="0" xfId="506" applyNumberFormat="1" applyFont="1" applyBorder="1" applyAlignment="1">
      <alignment horizontal="center" vertical="center"/>
    </xf>
    <xf numFmtId="0" fontId="40" fillId="0" borderId="0" xfId="506" applyFont="1" applyBorder="1" applyAlignment="1">
      <alignment vertical="center"/>
    </xf>
    <xf numFmtId="0" fontId="40" fillId="0" borderId="0" xfId="506" applyFont="1" applyBorder="1" applyAlignment="1">
      <alignment horizontal="center" vertical="center"/>
    </xf>
    <xf numFmtId="2" fontId="40" fillId="0" borderId="0" xfId="506" applyNumberFormat="1" applyFont="1" applyBorder="1" applyAlignment="1">
      <alignment horizontal="center" vertical="center"/>
    </xf>
    <xf numFmtId="2" fontId="40" fillId="0" borderId="0" xfId="506" applyNumberFormat="1" applyFont="1" applyBorder="1" applyAlignment="1">
      <alignment horizontal="right" vertical="center"/>
    </xf>
    <xf numFmtId="4" fontId="40" fillId="0" borderId="0" xfId="506" applyNumberFormat="1" applyFont="1" applyBorder="1" applyAlignment="1">
      <alignment horizontal="right" vertical="center"/>
    </xf>
    <xf numFmtId="0" fontId="44" fillId="0" borderId="0" xfId="498" applyFont="1" applyBorder="1" applyAlignment="1">
      <alignment vertical="center"/>
    </xf>
    <xf numFmtId="0" fontId="42" fillId="34" borderId="1" xfId="506" applyFont="1" applyFill="1" applyBorder="1" applyAlignment="1">
      <alignment horizontal="right" vertical="center"/>
    </xf>
    <xf numFmtId="0" fontId="45" fillId="0" borderId="0" xfId="495" applyFont="1" applyBorder="1" applyAlignment="1">
      <alignment horizontal="center" vertical="center"/>
    </xf>
    <xf numFmtId="0" fontId="44" fillId="0" borderId="0" xfId="551" applyFont="1" applyBorder="1" applyAlignment="1">
      <alignment vertical="center"/>
    </xf>
    <xf numFmtId="0" fontId="40" fillId="0" borderId="0" xfId="551" applyFont="1" applyBorder="1" applyAlignment="1">
      <alignment horizontal="center" vertical="center"/>
    </xf>
    <xf numFmtId="0" fontId="23" fillId="0" borderId="0" xfId="1522" applyFont="1"/>
    <xf numFmtId="0" fontId="62" fillId="0" borderId="0" xfId="1180" applyFont="1" applyFill="1" applyAlignment="1">
      <alignment horizontal="center" vertical="center"/>
    </xf>
    <xf numFmtId="0" fontId="65" fillId="0" borderId="0" xfId="498" applyFont="1" applyFill="1" applyBorder="1" applyAlignment="1">
      <alignment horizontal="center" vertical="center"/>
    </xf>
    <xf numFmtId="0" fontId="44" fillId="0" borderId="0" xfId="498" applyFont="1" applyFill="1" applyBorder="1" applyAlignment="1">
      <alignment vertical="center"/>
    </xf>
    <xf numFmtId="0" fontId="44" fillId="0" borderId="0" xfId="555" applyFont="1" applyBorder="1" applyAlignment="1">
      <alignment vertical="center"/>
    </xf>
    <xf numFmtId="0" fontId="45" fillId="0" borderId="0" xfId="498" applyFont="1" applyFill="1" applyBorder="1" applyAlignment="1">
      <alignment horizontal="left" vertical="center"/>
    </xf>
    <xf numFmtId="0" fontId="40" fillId="0" borderId="0" xfId="1522" applyFont="1" applyFill="1" applyAlignment="1">
      <alignment horizontal="center" vertical="center"/>
    </xf>
    <xf numFmtId="0" fontId="42" fillId="0" borderId="0" xfId="506" applyFont="1" applyBorder="1" applyAlignment="1">
      <alignment horizontal="right" vertical="center"/>
    </xf>
    <xf numFmtId="0" fontId="44" fillId="0" borderId="0" xfId="555" applyFont="1" applyFill="1" applyBorder="1" applyAlignment="1">
      <alignment vertical="center"/>
    </xf>
    <xf numFmtId="3" fontId="44" fillId="0" borderId="0" xfId="1522" applyNumberFormat="1" applyFont="1" applyFill="1" applyAlignment="1">
      <alignment vertical="center"/>
    </xf>
    <xf numFmtId="0" fontId="44" fillId="0" borderId="0" xfId="506" applyFont="1" applyFill="1" applyBorder="1" applyAlignment="1">
      <alignment horizontal="left" vertical="center"/>
    </xf>
    <xf numFmtId="4" fontId="44" fillId="0" borderId="0" xfId="1522" applyNumberFormat="1" applyFont="1" applyFill="1" applyAlignment="1">
      <alignment vertical="center"/>
    </xf>
    <xf numFmtId="0" fontId="45" fillId="0" borderId="0" xfId="555" applyFont="1" applyFill="1" applyBorder="1" applyAlignment="1">
      <alignment vertical="center"/>
    </xf>
    <xf numFmtId="4" fontId="45" fillId="0" borderId="0" xfId="1522" applyNumberFormat="1" applyFont="1" applyFill="1" applyAlignment="1">
      <alignment vertical="center"/>
    </xf>
    <xf numFmtId="0" fontId="45" fillId="0" borderId="0" xfId="506" applyFont="1" applyFill="1" applyBorder="1" applyAlignment="1">
      <alignment horizontal="left" vertical="center"/>
    </xf>
    <xf numFmtId="0" fontId="65" fillId="0" borderId="0" xfId="498" applyFont="1" applyBorder="1" applyAlignment="1">
      <alignment vertical="center"/>
    </xf>
    <xf numFmtId="0" fontId="45" fillId="0" borderId="0" xfId="498" applyFont="1" applyBorder="1" applyAlignment="1">
      <alignment horizontal="center" vertical="center"/>
    </xf>
    <xf numFmtId="10" fontId="42" fillId="0" borderId="0" xfId="1180" applyNumberFormat="1" applyFont="1" applyAlignment="1">
      <alignment horizontal="center" vertical="center"/>
    </xf>
    <xf numFmtId="0" fontId="66" fillId="0" borderId="0" xfId="0" applyFont="1"/>
    <xf numFmtId="0" fontId="24" fillId="0" borderId="0" xfId="1523" applyFont="1" applyFill="1" applyAlignment="1" applyProtection="1">
      <alignment vertical="center"/>
      <protection locked="0"/>
    </xf>
    <xf numFmtId="1" fontId="24" fillId="0" borderId="11" xfId="1523" applyNumberFormat="1" applyFont="1" applyFill="1" applyBorder="1" applyAlignment="1" applyProtection="1">
      <alignment horizontal="justify" vertical="center" wrapText="1"/>
    </xf>
    <xf numFmtId="166" fontId="24" fillId="0" borderId="11" xfId="1538" applyNumberFormat="1" applyFont="1" applyFill="1" applyBorder="1" applyAlignment="1" applyProtection="1">
      <alignment horizontal="right" vertical="center" wrapText="1"/>
    </xf>
    <xf numFmtId="0" fontId="42" fillId="0" borderId="0" xfId="502" applyFont="1" applyFill="1" applyBorder="1" applyAlignment="1">
      <alignment vertical="center" wrapText="1"/>
    </xf>
    <xf numFmtId="1" fontId="40" fillId="0" borderId="1" xfId="897" applyNumberFormat="1" applyFont="1" applyFill="1" applyBorder="1" applyAlignment="1">
      <alignment horizontal="center" vertical="center"/>
    </xf>
    <xf numFmtId="0" fontId="24" fillId="0" borderId="11" xfId="1523" applyFont="1" applyFill="1" applyBorder="1" applyAlignment="1" applyProtection="1">
      <alignment horizontal="justify" vertical="center" wrapText="1"/>
    </xf>
    <xf numFmtId="10" fontId="24" fillId="0" borderId="16" xfId="1" applyNumberFormat="1" applyFont="1" applyFill="1" applyBorder="1" applyAlignment="1" applyProtection="1">
      <alignment horizontal="right" vertical="center"/>
    </xf>
    <xf numFmtId="1" fontId="63" fillId="0" borderId="1" xfId="2626" applyNumberFormat="1" applyFont="1" applyFill="1" applyBorder="1" applyAlignment="1">
      <alignment horizontal="center" vertical="center"/>
    </xf>
    <xf numFmtId="0" fontId="68" fillId="0" borderId="0" xfId="2608" applyFont="1" applyFill="1" applyAlignment="1">
      <alignment horizontal="center" vertical="center" wrapText="1"/>
    </xf>
    <xf numFmtId="0" fontId="69" fillId="0" borderId="0" xfId="2608" applyFont="1" applyFill="1" applyAlignment="1">
      <alignment vertical="center"/>
    </xf>
    <xf numFmtId="0" fontId="68" fillId="0" borderId="0" xfId="2610" applyFont="1" applyFill="1" applyAlignment="1">
      <alignment vertical="center"/>
    </xf>
    <xf numFmtId="0" fontId="63" fillId="0" borderId="0" xfId="2610" applyFont="1" applyFill="1" applyAlignment="1">
      <alignment vertical="center"/>
    </xf>
    <xf numFmtId="0" fontId="68" fillId="0" borderId="0" xfId="2608" applyFont="1" applyFill="1" applyAlignment="1">
      <alignment vertical="center"/>
    </xf>
    <xf numFmtId="2" fontId="63" fillId="0" borderId="0" xfId="2608" applyNumberFormat="1" applyFont="1" applyFill="1" applyAlignment="1">
      <alignment vertical="center"/>
    </xf>
    <xf numFmtId="0" fontId="68" fillId="0" borderId="0" xfId="2608" applyFont="1" applyFill="1" applyAlignment="1">
      <alignment horizontal="left" vertical="center"/>
    </xf>
    <xf numFmtId="0" fontId="63" fillId="0" borderId="0" xfId="2607" applyFont="1" applyFill="1" applyAlignment="1">
      <alignment horizontal="left" vertical="center"/>
    </xf>
    <xf numFmtId="0" fontId="71" fillId="0" borderId="0" xfId="2610" applyFont="1" applyFill="1" applyAlignment="1">
      <alignment vertical="center"/>
    </xf>
    <xf numFmtId="0" fontId="54" fillId="0" borderId="0" xfId="2608" applyFill="1" applyAlignment="1">
      <alignment vertical="center"/>
    </xf>
    <xf numFmtId="2" fontId="63" fillId="0" borderId="0" xfId="2610" applyNumberFormat="1" applyFont="1" applyFill="1" applyAlignment="1">
      <alignment vertical="center"/>
    </xf>
    <xf numFmtId="0" fontId="63" fillId="0" borderId="0" xfId="2610" applyFont="1" applyFill="1"/>
    <xf numFmtId="0" fontId="72" fillId="0" borderId="0" xfId="2610" applyFont="1" applyFill="1" applyAlignment="1">
      <alignment vertical="center"/>
    </xf>
    <xf numFmtId="0" fontId="63" fillId="0" borderId="0" xfId="2628" applyFont="1" applyFill="1" applyAlignment="1">
      <alignment vertical="center"/>
    </xf>
    <xf numFmtId="4" fontId="63" fillId="0" borderId="0" xfId="2628" applyNumberFormat="1" applyFont="1" applyFill="1"/>
    <xf numFmtId="0" fontId="54" fillId="0" borderId="0" xfId="2607" applyFill="1" applyAlignment="1">
      <alignment horizontal="left" vertical="center"/>
    </xf>
    <xf numFmtId="0" fontId="54" fillId="0" borderId="0" xfId="2607" applyFill="1" applyAlignment="1">
      <alignment horizontal="right" vertical="center"/>
    </xf>
    <xf numFmtId="0" fontId="68" fillId="0" borderId="0" xfId="2612" applyNumberFormat="1" applyFont="1" applyFill="1" applyAlignment="1">
      <alignment horizontal="center" vertical="center" wrapText="1"/>
    </xf>
    <xf numFmtId="0" fontId="54" fillId="0" borderId="0" xfId="2608" applyFont="1" applyFill="1" applyAlignment="1">
      <alignment vertical="center"/>
    </xf>
    <xf numFmtId="0" fontId="69" fillId="0" borderId="0" xfId="2610" applyFont="1" applyFill="1" applyAlignment="1">
      <alignment horizontal="center" vertical="center"/>
    </xf>
    <xf numFmtId="0" fontId="54" fillId="0" borderId="0" xfId="2607" applyFill="1"/>
    <xf numFmtId="4" fontId="68" fillId="0" borderId="0" xfId="2608" applyNumberFormat="1" applyFont="1" applyFill="1" applyAlignment="1">
      <alignment vertical="center"/>
    </xf>
    <xf numFmtId="4" fontId="68" fillId="0" borderId="0" xfId="2608" applyNumberFormat="1" applyFont="1" applyFill="1" applyAlignment="1">
      <alignment horizontal="left" vertical="center"/>
    </xf>
    <xf numFmtId="0" fontId="68" fillId="0" borderId="0" xfId="2610" applyFont="1" applyFill="1"/>
    <xf numFmtId="2" fontId="68" fillId="0" borderId="0" xfId="2610" applyNumberFormat="1" applyFont="1" applyFill="1"/>
    <xf numFmtId="1" fontId="68" fillId="0" borderId="0" xfId="2608" applyNumberFormat="1" applyFont="1" applyFill="1" applyAlignment="1">
      <alignment horizontal="center" vertical="center" wrapText="1"/>
    </xf>
    <xf numFmtId="0" fontId="68" fillId="0" borderId="0" xfId="2607" applyFont="1" applyFill="1" applyAlignment="1">
      <alignment vertical="center"/>
    </xf>
    <xf numFmtId="2" fontId="68" fillId="0" borderId="0" xfId="2610" applyNumberFormat="1" applyFont="1" applyFill="1" applyAlignment="1">
      <alignment vertical="center"/>
    </xf>
    <xf numFmtId="2" fontId="63" fillId="0" borderId="0" xfId="2628" applyNumberFormat="1" applyFont="1" applyFill="1"/>
    <xf numFmtId="0" fontId="63" fillId="0" borderId="0" xfId="2628" applyFont="1" applyFill="1" applyAlignment="1">
      <alignment horizontal="left" vertical="center"/>
    </xf>
    <xf numFmtId="0" fontId="68" fillId="0" borderId="0" xfId="2628" applyFont="1" applyFill="1" applyAlignment="1">
      <alignment horizontal="center" vertical="center" wrapText="1"/>
    </xf>
    <xf numFmtId="49" fontId="73" fillId="0" borderId="0" xfId="2628" applyNumberFormat="1" applyFont="1" applyFill="1" applyAlignment="1">
      <alignment vertical="center"/>
    </xf>
    <xf numFmtId="0" fontId="69" fillId="0" borderId="0" xfId="2628" applyFont="1" applyFill="1" applyAlignment="1">
      <alignment vertical="center"/>
    </xf>
    <xf numFmtId="1" fontId="63" fillId="0" borderId="0" xfId="2628" applyNumberFormat="1" applyFont="1" applyFill="1"/>
    <xf numFmtId="4" fontId="63" fillId="0" borderId="0" xfId="2612" applyNumberFormat="1" applyFont="1" applyFill="1" applyAlignment="1">
      <alignment horizontal="left" vertical="center"/>
    </xf>
    <xf numFmtId="0" fontId="73" fillId="0" borderId="0" xfId="2628" applyFont="1" applyFill="1" applyAlignment="1">
      <alignment vertical="center"/>
    </xf>
    <xf numFmtId="0" fontId="74" fillId="0" borderId="0" xfId="2629" applyFont="1" applyFill="1" applyBorder="1" applyAlignment="1">
      <alignment vertical="center"/>
    </xf>
    <xf numFmtId="2" fontId="72" fillId="0" borderId="0" xfId="2612" applyNumberFormat="1" applyFont="1" applyFill="1" applyAlignment="1">
      <alignment horizontal="center" vertical="center"/>
    </xf>
    <xf numFmtId="1" fontId="72" fillId="0" borderId="0" xfId="2612" applyNumberFormat="1" applyFont="1" applyFill="1" applyAlignment="1">
      <alignment horizontal="center" vertical="center"/>
    </xf>
    <xf numFmtId="0" fontId="75" fillId="0" borderId="0" xfId="2628" applyFont="1" applyFill="1"/>
    <xf numFmtId="0" fontId="62" fillId="0" borderId="0" xfId="2628" applyFont="1" applyFill="1" applyAlignment="1">
      <alignment vertical="center"/>
    </xf>
    <xf numFmtId="2" fontId="68" fillId="0" borderId="0" xfId="2628" applyNumberFormat="1" applyFont="1" applyFill="1" applyAlignment="1">
      <alignment vertical="center"/>
    </xf>
    <xf numFmtId="4" fontId="68" fillId="0" borderId="0" xfId="2612" applyNumberFormat="1" applyFont="1" applyFill="1" applyAlignment="1">
      <alignment horizontal="left" vertical="center"/>
    </xf>
    <xf numFmtId="1" fontId="63" fillId="0" borderId="0" xfId="2628" applyNumberFormat="1" applyFont="1" applyFill="1" applyAlignment="1">
      <alignment vertical="center"/>
    </xf>
    <xf numFmtId="3" fontId="63" fillId="0" borderId="0" xfId="2628" applyNumberFormat="1" applyFont="1" applyFill="1"/>
    <xf numFmtId="49" fontId="73" fillId="0" borderId="0" xfId="2607" applyNumberFormat="1" applyFont="1" applyFill="1" applyAlignment="1">
      <alignment vertical="center"/>
    </xf>
    <xf numFmtId="0" fontId="68" fillId="0" borderId="0" xfId="2612" applyFont="1" applyFill="1" applyAlignment="1">
      <alignment vertical="center"/>
    </xf>
    <xf numFmtId="2" fontId="63" fillId="0" borderId="0" xfId="2612" applyNumberFormat="1" applyFont="1" applyFill="1"/>
    <xf numFmtId="0" fontId="63" fillId="0" borderId="0" xfId="2612" applyFont="1" applyFill="1" applyAlignment="1">
      <alignment horizontal="left" vertical="center"/>
    </xf>
    <xf numFmtId="0" fontId="68" fillId="0" borderId="0" xfId="2612" applyFont="1" applyFill="1" applyAlignment="1">
      <alignment horizontal="center" vertical="center" wrapText="1"/>
    </xf>
    <xf numFmtId="0" fontId="69" fillId="0" borderId="0" xfId="2612" applyFont="1" applyFill="1" applyAlignment="1">
      <alignment vertical="center"/>
    </xf>
    <xf numFmtId="0" fontId="63" fillId="0" borderId="0" xfId="2612" applyFont="1" applyFill="1" applyAlignment="1">
      <alignment vertical="center"/>
    </xf>
    <xf numFmtId="2" fontId="68" fillId="0" borderId="0" xfId="2612" applyNumberFormat="1" applyFont="1" applyFill="1"/>
    <xf numFmtId="0" fontId="68" fillId="0" borderId="0" xfId="2612" applyFont="1" applyFill="1" applyAlignment="1">
      <alignment horizontal="left" vertical="center"/>
    </xf>
    <xf numFmtId="4" fontId="63" fillId="0" borderId="0" xfId="2607" applyNumberFormat="1" applyFont="1" applyFill="1" applyAlignment="1">
      <alignment vertical="center"/>
    </xf>
    <xf numFmtId="0" fontId="63" fillId="0" borderId="0" xfId="2607" applyFont="1" applyFill="1" applyAlignment="1">
      <alignment vertical="center"/>
    </xf>
    <xf numFmtId="165" fontId="63" fillId="0" borderId="0" xfId="2612" applyNumberFormat="1" applyFont="1" applyFill="1"/>
    <xf numFmtId="0" fontId="63" fillId="0" borderId="0" xfId="2608" applyFont="1" applyFill="1" applyAlignment="1">
      <alignment vertical="center"/>
    </xf>
    <xf numFmtId="0" fontId="63" fillId="0" borderId="0" xfId="2629" applyFont="1" applyFill="1" applyAlignment="1">
      <alignment vertical="center"/>
    </xf>
    <xf numFmtId="2" fontId="63" fillId="0" borderId="0" xfId="2629" applyNumberFormat="1" applyFont="1" applyFill="1" applyAlignment="1">
      <alignment vertical="center"/>
    </xf>
    <xf numFmtId="4" fontId="63" fillId="0" borderId="0" xfId="2629" applyNumberFormat="1" applyFont="1" applyFill="1" applyAlignment="1">
      <alignment vertical="center"/>
    </xf>
    <xf numFmtId="2" fontId="68" fillId="0" borderId="0" xfId="2608" applyNumberFormat="1" applyFont="1" applyFill="1" applyAlignment="1">
      <alignment vertical="center"/>
    </xf>
    <xf numFmtId="4" fontId="63" fillId="0" borderId="0" xfId="2610" applyNumberFormat="1" applyFont="1" applyFill="1" applyAlignment="1">
      <alignment vertical="center"/>
    </xf>
    <xf numFmtId="4" fontId="69" fillId="0" borderId="0" xfId="2608" applyNumberFormat="1" applyFont="1" applyFill="1" applyAlignment="1">
      <alignment vertical="center"/>
    </xf>
    <xf numFmtId="2" fontId="63" fillId="0" borderId="0" xfId="2607" applyNumberFormat="1" applyFont="1" applyFill="1" applyAlignment="1">
      <alignment vertical="center"/>
    </xf>
    <xf numFmtId="0" fontId="69" fillId="0" borderId="0" xfId="2608" applyFont="1" applyFill="1" applyAlignment="1">
      <alignment horizontal="left" vertical="center" indent="1"/>
    </xf>
    <xf numFmtId="4" fontId="68" fillId="0" borderId="0" xfId="2610" applyNumberFormat="1" applyFont="1" applyFill="1" applyAlignment="1">
      <alignment vertical="center"/>
    </xf>
    <xf numFmtId="0" fontId="63" fillId="0" borderId="0" xfId="2608" applyFont="1" applyFill="1" applyAlignment="1">
      <alignment horizontal="left" vertical="center"/>
    </xf>
    <xf numFmtId="1" fontId="63" fillId="0" borderId="0" xfId="2608" applyNumberFormat="1" applyFont="1" applyFill="1" applyAlignment="1">
      <alignment vertical="center"/>
    </xf>
    <xf numFmtId="4" fontId="68" fillId="0" borderId="0" xfId="2607" applyNumberFormat="1" applyFont="1" applyFill="1" applyAlignment="1">
      <alignment vertical="center"/>
    </xf>
    <xf numFmtId="0" fontId="68" fillId="0" borderId="0" xfId="2630" applyFont="1" applyFill="1" applyAlignment="1">
      <alignment horizontal="left" vertical="center"/>
    </xf>
    <xf numFmtId="4" fontId="63" fillId="0" borderId="0" xfId="2629" applyNumberFormat="1" applyFont="1" applyFill="1"/>
    <xf numFmtId="2" fontId="54" fillId="0" borderId="0" xfId="2608" applyNumberFormat="1" applyFill="1" applyAlignment="1">
      <alignment vertical="center"/>
    </xf>
    <xf numFmtId="4" fontId="68" fillId="0" borderId="0" xfId="2610" applyNumberFormat="1" applyFont="1" applyFill="1"/>
    <xf numFmtId="0" fontId="54" fillId="0" borderId="0" xfId="2607" applyFill="1" applyAlignment="1">
      <alignment vertical="center"/>
    </xf>
    <xf numFmtId="4" fontId="63" fillId="0" borderId="0" xfId="2610" applyNumberFormat="1" applyFont="1" applyFill="1"/>
    <xf numFmtId="0" fontId="69" fillId="0" borderId="0" xfId="2610" applyFont="1" applyFill="1" applyAlignment="1">
      <alignment vertical="center"/>
    </xf>
    <xf numFmtId="1" fontId="63" fillId="0" borderId="0" xfId="2610" applyNumberFormat="1" applyFont="1" applyFill="1" applyAlignment="1">
      <alignment vertical="center"/>
    </xf>
    <xf numFmtId="3" fontId="63" fillId="0" borderId="0" xfId="2610" applyNumberFormat="1" applyFont="1" applyFill="1" applyAlignment="1">
      <alignment vertical="center"/>
    </xf>
    <xf numFmtId="179" fontId="68" fillId="0" borderId="0" xfId="2608" applyNumberFormat="1" applyFont="1" applyFill="1" applyAlignment="1">
      <alignment vertical="center"/>
    </xf>
    <xf numFmtId="2" fontId="54" fillId="0" borderId="0" xfId="2608" applyNumberFormat="1" applyFont="1" applyFill="1" applyAlignment="1">
      <alignment vertical="center"/>
    </xf>
    <xf numFmtId="2" fontId="63" fillId="0" borderId="0" xfId="2610" applyNumberFormat="1" applyFont="1" applyFill="1"/>
    <xf numFmtId="1" fontId="63" fillId="0" borderId="0" xfId="2610" applyNumberFormat="1" applyFont="1" applyFill="1"/>
    <xf numFmtId="2" fontId="40" fillId="0" borderId="1" xfId="1180" applyNumberFormat="1" applyFont="1" applyFill="1" applyBorder="1" applyAlignment="1">
      <alignment horizontal="center" vertical="center"/>
    </xf>
    <xf numFmtId="0" fontId="40" fillId="0" borderId="1" xfId="1180" applyFont="1" applyFill="1" applyBorder="1" applyAlignment="1">
      <alignment horizontal="justify" vertical="center" wrapText="1"/>
    </xf>
    <xf numFmtId="0" fontId="40" fillId="0" borderId="1" xfId="1180" applyFont="1" applyFill="1" applyBorder="1" applyAlignment="1">
      <alignment horizontal="center" vertical="center"/>
    </xf>
    <xf numFmtId="0" fontId="40" fillId="0" borderId="1" xfId="1180" applyFont="1" applyFill="1" applyBorder="1" applyAlignment="1">
      <alignment horizontal="center" vertical="center" wrapText="1"/>
    </xf>
    <xf numFmtId="173" fontId="40" fillId="0" borderId="1" xfId="1180" applyNumberFormat="1" applyFont="1" applyFill="1" applyBorder="1" applyAlignment="1">
      <alignment horizontal="right" vertical="center"/>
    </xf>
    <xf numFmtId="176" fontId="40" fillId="0" borderId="1" xfId="1180" applyNumberFormat="1" applyFont="1" applyFill="1" applyBorder="1" applyAlignment="1">
      <alignment horizontal="right" vertical="center"/>
    </xf>
    <xf numFmtId="176" fontId="40" fillId="0" borderId="1" xfId="1180" applyNumberFormat="1" applyFont="1" applyFill="1" applyBorder="1" applyAlignment="1">
      <alignment horizontal="center" vertical="center" wrapText="1"/>
    </xf>
    <xf numFmtId="0" fontId="72" fillId="0" borderId="0" xfId="2630" applyFont="1" applyFill="1" applyAlignment="1">
      <alignment vertical="center"/>
    </xf>
    <xf numFmtId="1" fontId="63" fillId="0" borderId="0" xfId="2630" applyNumberFormat="1" applyFont="1" applyFill="1"/>
    <xf numFmtId="0" fontId="63" fillId="0" borderId="0" xfId="2630" applyFont="1" applyFill="1" applyAlignment="1">
      <alignment horizontal="left" vertical="center"/>
    </xf>
    <xf numFmtId="0" fontId="68" fillId="0" borderId="0" xfId="2630" applyFont="1" applyFill="1" applyAlignment="1">
      <alignment horizontal="center" vertical="center" wrapText="1"/>
    </xf>
    <xf numFmtId="0" fontId="69" fillId="0" borderId="0" xfId="2630" applyFont="1" applyFill="1" applyAlignment="1">
      <alignment vertical="center"/>
    </xf>
    <xf numFmtId="0" fontId="63" fillId="0" borderId="0" xfId="2630" applyFont="1" applyFill="1" applyAlignment="1">
      <alignment vertical="center"/>
    </xf>
    <xf numFmtId="2" fontId="63" fillId="0" borderId="0" xfId="2630" applyNumberFormat="1" applyFont="1" applyFill="1"/>
    <xf numFmtId="2" fontId="63" fillId="0" borderId="0" xfId="2630" applyNumberFormat="1" applyFont="1" applyFill="1" applyAlignment="1">
      <alignment vertical="center"/>
    </xf>
    <xf numFmtId="2" fontId="71" fillId="0" borderId="0" xfId="2610" applyNumberFormat="1" applyFont="1" applyFill="1" applyAlignment="1">
      <alignment vertical="center"/>
    </xf>
    <xf numFmtId="1" fontId="63" fillId="0" borderId="0" xfId="2630" applyNumberFormat="1" applyFont="1" applyFill="1" applyAlignment="1">
      <alignment vertical="center"/>
    </xf>
    <xf numFmtId="0" fontId="76" fillId="0" borderId="0" xfId="2629" applyFont="1" applyFill="1" applyAlignment="1">
      <alignment horizontal="justify" vertical="center"/>
    </xf>
    <xf numFmtId="0" fontId="2" fillId="0" borderId="0" xfId="2629" applyFill="1"/>
    <xf numFmtId="0" fontId="77" fillId="0" borderId="0" xfId="2629" applyFont="1" applyFill="1" applyAlignment="1">
      <alignment horizontal="justify" vertical="center"/>
    </xf>
    <xf numFmtId="0" fontId="68" fillId="0" borderId="0" xfId="2630" applyNumberFormat="1" applyFont="1" applyFill="1" applyAlignment="1">
      <alignment horizontal="center" vertical="center" wrapText="1"/>
    </xf>
    <xf numFmtId="4" fontId="68" fillId="35" borderId="0" xfId="2608" applyNumberFormat="1" applyFont="1" applyFill="1" applyAlignment="1">
      <alignment vertical="center"/>
    </xf>
    <xf numFmtId="4" fontId="68" fillId="35" borderId="0" xfId="2608" applyNumberFormat="1" applyFont="1" applyFill="1" applyAlignment="1">
      <alignment horizontal="left" vertical="center"/>
    </xf>
    <xf numFmtId="0" fontId="68" fillId="35" borderId="0" xfId="2612" applyNumberFormat="1" applyFont="1" applyFill="1" applyAlignment="1">
      <alignment horizontal="center" vertical="center" wrapText="1"/>
    </xf>
    <xf numFmtId="3" fontId="68" fillId="35" borderId="0" xfId="2608" applyNumberFormat="1" applyFont="1" applyFill="1" applyAlignment="1">
      <alignment vertical="center"/>
    </xf>
    <xf numFmtId="0" fontId="68" fillId="35" borderId="0" xfId="2612" applyFont="1" applyFill="1" applyAlignment="1">
      <alignment vertical="center"/>
    </xf>
    <xf numFmtId="2" fontId="68" fillId="35" borderId="0" xfId="2612" applyNumberFormat="1" applyFont="1" applyFill="1"/>
    <xf numFmtId="0" fontId="68" fillId="35" borderId="0" xfId="2612" applyFont="1" applyFill="1" applyAlignment="1">
      <alignment horizontal="left" vertical="center"/>
    </xf>
    <xf numFmtId="0" fontId="68" fillId="35" borderId="0" xfId="2612" applyFont="1" applyFill="1" applyAlignment="1">
      <alignment horizontal="center" vertical="center" wrapText="1"/>
    </xf>
    <xf numFmtId="2" fontId="68" fillId="35" borderId="0" xfId="2608" applyNumberFormat="1" applyFont="1" applyFill="1" applyAlignment="1">
      <alignment vertical="center"/>
    </xf>
    <xf numFmtId="0" fontId="68" fillId="35" borderId="0" xfId="2610" applyFont="1" applyFill="1"/>
    <xf numFmtId="2" fontId="68" fillId="35" borderId="0" xfId="2610" applyNumberFormat="1" applyFont="1" applyFill="1"/>
    <xf numFmtId="0" fontId="68" fillId="35" borderId="0" xfId="2630" applyFont="1" applyFill="1" applyAlignment="1">
      <alignment vertical="center"/>
    </xf>
    <xf numFmtId="0" fontId="68" fillId="35" borderId="0" xfId="2608" applyFont="1" applyFill="1" applyAlignment="1">
      <alignment horizontal="left" vertical="center"/>
    </xf>
    <xf numFmtId="0" fontId="68" fillId="35" borderId="0" xfId="2630" applyFont="1" applyFill="1" applyAlignment="1">
      <alignment horizontal="center" vertical="center" wrapText="1"/>
    </xf>
    <xf numFmtId="0" fontId="68" fillId="35" borderId="0" xfId="2608" applyFont="1" applyFill="1" applyAlignment="1">
      <alignment vertical="center"/>
    </xf>
    <xf numFmtId="1" fontId="68" fillId="35" borderId="0" xfId="2608" applyNumberFormat="1" applyFont="1" applyFill="1" applyAlignment="1">
      <alignment horizontal="center" vertical="center" wrapText="1"/>
    </xf>
    <xf numFmtId="0" fontId="68" fillId="35" borderId="0" xfId="2630" applyNumberFormat="1" applyFont="1" applyFill="1" applyAlignment="1">
      <alignment horizontal="center" vertical="center" wrapText="1"/>
    </xf>
    <xf numFmtId="180" fontId="40" fillId="0" borderId="1" xfId="1180" applyNumberFormat="1" applyFont="1" applyFill="1" applyBorder="1" applyAlignment="1">
      <alignment horizontal="right" vertical="center"/>
    </xf>
    <xf numFmtId="166" fontId="24" fillId="0" borderId="14" xfId="1538" applyNumberFormat="1" applyFont="1" applyFill="1" applyBorder="1" applyAlignment="1" applyProtection="1">
      <alignment horizontal="right" vertical="center"/>
    </xf>
    <xf numFmtId="0" fontId="40" fillId="0" borderId="1" xfId="1458" applyFont="1" applyFill="1" applyBorder="1" applyAlignment="1">
      <alignment horizontal="justify" vertical="center" wrapText="1"/>
    </xf>
    <xf numFmtId="4" fontId="40" fillId="0" borderId="1" xfId="506" applyNumberFormat="1" applyFont="1" applyFill="1" applyBorder="1" applyAlignment="1">
      <alignment horizontal="center" vertical="center"/>
    </xf>
    <xf numFmtId="0" fontId="40" fillId="0" borderId="1" xfId="372" applyFont="1" applyFill="1" applyBorder="1" applyAlignment="1">
      <alignment horizontal="center" vertical="center"/>
    </xf>
    <xf numFmtId="1" fontId="63" fillId="0" borderId="0" xfId="2612" applyNumberFormat="1" applyFont="1" applyFill="1"/>
    <xf numFmtId="0" fontId="63" fillId="0" borderId="0" xfId="2612" applyFont="1" applyFill="1" applyAlignment="1">
      <alignment vertical="center" wrapText="1"/>
    </xf>
    <xf numFmtId="2" fontId="63" fillId="0" borderId="0" xfId="2612" applyNumberFormat="1" applyFont="1" applyFill="1" applyAlignment="1">
      <alignment vertical="center"/>
    </xf>
    <xf numFmtId="0" fontId="72" fillId="0" borderId="0" xfId="2608" applyFont="1" applyFill="1" applyAlignment="1">
      <alignment vertical="center"/>
    </xf>
    <xf numFmtId="0" fontId="63" fillId="0" borderId="0" xfId="2629" applyFont="1" applyFill="1" applyAlignment="1">
      <alignment horizontal="left" vertical="center"/>
    </xf>
    <xf numFmtId="4" fontId="63" fillId="0" borderId="0" xfId="2612" applyNumberFormat="1" applyFont="1" applyFill="1" applyAlignment="1">
      <alignment vertical="center"/>
    </xf>
    <xf numFmtId="0" fontId="72" fillId="0" borderId="0" xfId="2610" applyFont="1" applyFill="1"/>
    <xf numFmtId="10" fontId="24" fillId="0" borderId="16" xfId="1" applyNumberFormat="1" applyFont="1" applyBorder="1" applyAlignment="1" applyProtection="1">
      <alignment horizontal="right" vertical="center"/>
    </xf>
    <xf numFmtId="0" fontId="24" fillId="0" borderId="24" xfId="1523" applyFont="1" applyBorder="1" applyProtection="1">
      <protection locked="0"/>
    </xf>
    <xf numFmtId="1" fontId="24" fillId="0" borderId="11" xfId="1523" applyNumberFormat="1" applyFont="1" applyFill="1" applyBorder="1" applyAlignment="1" applyProtection="1">
      <alignment horizontal="center" vertical="center" wrapText="1"/>
    </xf>
    <xf numFmtId="0" fontId="65" fillId="0" borderId="0" xfId="495" applyFont="1" applyBorder="1" applyAlignment="1">
      <alignment horizontal="center" vertical="center"/>
    </xf>
    <xf numFmtId="1" fontId="24" fillId="0" borderId="11" xfId="1523" applyNumberFormat="1" applyFont="1" applyFill="1" applyBorder="1" applyAlignment="1" applyProtection="1">
      <alignment horizontal="center" vertical="center" wrapText="1"/>
    </xf>
    <xf numFmtId="0" fontId="30" fillId="0" borderId="0" xfId="0" applyFont="1" applyProtection="1">
      <protection locked="0"/>
    </xf>
    <xf numFmtId="0" fontId="29" fillId="0" borderId="0" xfId="1538" applyFont="1" applyAlignment="1" applyProtection="1">
      <alignment horizontal="justify" vertical="center"/>
      <protection locked="0"/>
    </xf>
    <xf numFmtId="0" fontId="30" fillId="0" borderId="0" xfId="1538" applyFont="1" applyProtection="1">
      <protection locked="0"/>
    </xf>
    <xf numFmtId="0" fontId="31" fillId="0" borderId="0" xfId="1538" applyFont="1" applyAlignment="1" applyProtection="1">
      <alignment horizontal="justify" vertical="center"/>
      <protection locked="0"/>
    </xf>
    <xf numFmtId="10" fontId="24" fillId="0" borderId="0" xfId="1523" applyNumberFormat="1" applyFont="1" applyFill="1" applyProtection="1">
      <protection locked="0"/>
    </xf>
    <xf numFmtId="173" fontId="24" fillId="0" borderId="0" xfId="1523" applyNumberFormat="1" applyFont="1" applyFill="1" applyProtection="1">
      <protection locked="0"/>
    </xf>
    <xf numFmtId="173" fontId="24" fillId="0" borderId="0" xfId="1523" applyNumberFormat="1" applyFont="1" applyProtection="1">
      <protection locked="0"/>
    </xf>
    <xf numFmtId="172" fontId="67" fillId="0" borderId="0" xfId="1523" applyNumberFormat="1" applyFont="1" applyFill="1" applyProtection="1">
      <protection locked="0"/>
    </xf>
    <xf numFmtId="172" fontId="38" fillId="0" borderId="0" xfId="1538" applyNumberFormat="1" applyFont="1" applyFill="1" applyBorder="1" applyAlignment="1" applyProtection="1">
      <alignment vertical="center" wrapText="1"/>
      <protection locked="0"/>
    </xf>
    <xf numFmtId="172" fontId="38" fillId="0" borderId="0" xfId="1538" applyNumberFormat="1" applyFont="1" applyFill="1" applyBorder="1" applyAlignment="1" applyProtection="1">
      <alignment vertical="center"/>
      <protection locked="0"/>
    </xf>
    <xf numFmtId="0" fontId="24" fillId="0" borderId="0" xfId="1458" applyFont="1" applyAlignment="1" applyProtection="1">
      <alignment vertical="center"/>
    </xf>
    <xf numFmtId="0" fontId="51" fillId="29" borderId="1" xfId="1458" applyFont="1" applyFill="1" applyBorder="1" applyAlignment="1" applyProtection="1">
      <alignment horizontal="center" vertical="center" wrapText="1"/>
    </xf>
    <xf numFmtId="0" fontId="24" fillId="0" borderId="0" xfId="1523" applyFont="1" applyProtection="1"/>
    <xf numFmtId="1" fontId="24" fillId="0" borderId="10" xfId="1523" applyNumberFormat="1" applyFont="1" applyBorder="1" applyAlignment="1" applyProtection="1">
      <alignment horizontal="center" vertical="center" wrapText="1"/>
    </xf>
    <xf numFmtId="1" fontId="24" fillId="0" borderId="11" xfId="1523" applyNumberFormat="1" applyFont="1" applyBorder="1" applyAlignment="1" applyProtection="1">
      <alignment horizontal="center" vertical="center" wrapText="1"/>
    </xf>
    <xf numFmtId="1" fontId="24" fillId="0" borderId="11" xfId="1523" applyNumberFormat="1" applyFont="1" applyBorder="1" applyAlignment="1" applyProtection="1">
      <alignment horizontal="center" vertical="center" wrapText="1"/>
    </xf>
    <xf numFmtId="1" fontId="24" fillId="0" borderId="0" xfId="1523" applyNumberFormat="1" applyFont="1" applyProtection="1"/>
    <xf numFmtId="1" fontId="32" fillId="0" borderId="11" xfId="1523" applyNumberFormat="1" applyFont="1" applyBorder="1" applyAlignment="1" applyProtection="1">
      <alignment horizontal="center" vertical="center" wrapText="1"/>
    </xf>
    <xf numFmtId="1" fontId="24" fillId="0" borderId="14" xfId="1523" applyNumberFormat="1" applyFont="1" applyBorder="1" applyAlignment="1" applyProtection="1">
      <alignment horizontal="center" vertical="center"/>
    </xf>
    <xf numFmtId="1" fontId="24" fillId="0" borderId="0" xfId="1523" applyNumberFormat="1" applyFont="1" applyAlignment="1" applyProtection="1">
      <alignment horizontal="center" vertical="center"/>
    </xf>
    <xf numFmtId="0" fontId="24" fillId="0" borderId="0" xfId="1523" applyFont="1" applyAlignment="1" applyProtection="1">
      <alignment horizontal="justify" vertical="center"/>
    </xf>
    <xf numFmtId="4" fontId="24" fillId="0" borderId="0" xfId="1523" applyNumberFormat="1" applyFont="1" applyAlignment="1" applyProtection="1">
      <alignment vertical="center"/>
    </xf>
    <xf numFmtId="0" fontId="24" fillId="0" borderId="0" xfId="1523" applyFont="1" applyAlignment="1" applyProtection="1">
      <alignment vertical="center"/>
    </xf>
    <xf numFmtId="0" fontId="24" fillId="0" borderId="0" xfId="1523" applyFont="1" applyAlignment="1" applyProtection="1">
      <alignment horizontal="right" vertical="center"/>
    </xf>
    <xf numFmtId="172" fontId="24" fillId="0" borderId="0" xfId="1523" applyNumberFormat="1" applyFont="1" applyAlignment="1" applyProtection="1">
      <alignment vertical="center"/>
    </xf>
    <xf numFmtId="0" fontId="24" fillId="0" borderId="0" xfId="1523" applyFont="1" applyAlignment="1" applyProtection="1">
      <alignment horizontal="center" vertical="center"/>
    </xf>
    <xf numFmtId="0" fontId="24" fillId="0" borderId="0" xfId="1523" applyFont="1" applyFill="1" applyAlignment="1" applyProtection="1">
      <alignment vertical="center"/>
    </xf>
    <xf numFmtId="172" fontId="24" fillId="0" borderId="0" xfId="1523" applyNumberFormat="1" applyFont="1" applyFill="1" applyAlignment="1" applyProtection="1">
      <alignment vertical="center"/>
    </xf>
    <xf numFmtId="172" fontId="34" fillId="0" borderId="0" xfId="1523" applyNumberFormat="1" applyFont="1" applyAlignment="1" applyProtection="1">
      <alignment vertical="center"/>
    </xf>
    <xf numFmtId="0" fontId="24" fillId="0" borderId="0" xfId="1523" applyFont="1" applyFill="1" applyProtection="1"/>
    <xf numFmtId="0" fontId="24" fillId="0" borderId="0" xfId="1458" applyFont="1" applyFill="1" applyProtection="1"/>
    <xf numFmtId="0" fontId="51" fillId="29" borderId="17" xfId="1458" applyFont="1" applyFill="1" applyBorder="1" applyAlignment="1" applyProtection="1">
      <alignment horizontal="center" vertical="center" wrapText="1"/>
    </xf>
    <xf numFmtId="49" fontId="51" fillId="29" borderId="17" xfId="1458" applyNumberFormat="1" applyFont="1" applyFill="1" applyBorder="1" applyAlignment="1" applyProtection="1">
      <alignment horizontal="center" vertical="center" wrapText="1"/>
    </xf>
    <xf numFmtId="4" fontId="51" fillId="29" borderId="17" xfId="1458" applyNumberFormat="1" applyFont="1" applyFill="1" applyBorder="1" applyAlignment="1" applyProtection="1">
      <alignment horizontal="center" vertical="center" wrapText="1"/>
    </xf>
    <xf numFmtId="1" fontId="24" fillId="0" borderId="11" xfId="1523" applyNumberFormat="1" applyFont="1" applyFill="1" applyBorder="1" applyAlignment="1" applyProtection="1">
      <alignment horizontal="left" vertical="center" wrapText="1"/>
    </xf>
    <xf numFmtId="0" fontId="24" fillId="0" borderId="11" xfId="1523" applyFont="1" applyFill="1" applyBorder="1" applyAlignment="1" applyProtection="1">
      <alignment horizontal="center" vertical="center" wrapText="1"/>
    </xf>
    <xf numFmtId="4" fontId="24" fillId="0" borderId="11" xfId="1523" applyNumberFormat="1" applyFont="1" applyFill="1" applyBorder="1" applyAlignment="1" applyProtection="1">
      <alignment horizontal="center" vertical="center" wrapText="1"/>
    </xf>
    <xf numFmtId="1" fontId="32" fillId="0" borderId="11" xfId="1523" applyNumberFormat="1" applyFont="1" applyFill="1" applyBorder="1" applyAlignment="1" applyProtection="1">
      <alignment horizontal="center" vertical="center" wrapText="1"/>
    </xf>
    <xf numFmtId="0" fontId="32" fillId="0" borderId="11" xfId="1523" applyFont="1" applyFill="1" applyBorder="1" applyAlignment="1" applyProtection="1">
      <alignment horizontal="center" vertical="center" wrapText="1"/>
    </xf>
    <xf numFmtId="4" fontId="32" fillId="0" borderId="11" xfId="1523" applyNumberFormat="1" applyFont="1" applyFill="1" applyBorder="1" applyAlignment="1" applyProtection="1">
      <alignment horizontal="center" vertical="center" wrapText="1"/>
    </xf>
    <xf numFmtId="1" fontId="24" fillId="0" borderId="14" xfId="1523" applyNumberFormat="1" applyFont="1" applyFill="1" applyBorder="1" applyAlignment="1" applyProtection="1">
      <alignment horizontal="center" vertical="center"/>
    </xf>
    <xf numFmtId="0" fontId="24" fillId="0" borderId="14" xfId="1523" applyFont="1" applyFill="1" applyBorder="1" applyAlignment="1" applyProtection="1">
      <alignment horizontal="justify" vertical="center" wrapText="1"/>
    </xf>
    <xf numFmtId="0" fontId="24" fillId="0" borderId="14" xfId="1523" applyFont="1" applyFill="1" applyBorder="1" applyAlignment="1" applyProtection="1">
      <alignment horizontal="center" vertical="center"/>
    </xf>
    <xf numFmtId="4" fontId="24" fillId="0" borderId="14" xfId="1523" applyNumberFormat="1" applyFont="1" applyFill="1" applyBorder="1" applyAlignment="1" applyProtection="1">
      <alignment vertical="center"/>
    </xf>
    <xf numFmtId="1" fontId="32" fillId="0" borderId="11" xfId="1523" applyNumberFormat="1" applyFont="1" applyFill="1" applyBorder="1" applyAlignment="1" applyProtection="1">
      <alignment horizontal="center" vertical="center"/>
    </xf>
    <xf numFmtId="0" fontId="32" fillId="0" borderId="11" xfId="1523" applyFont="1" applyFill="1" applyBorder="1" applyAlignment="1" applyProtection="1">
      <alignment horizontal="justify" vertical="center" wrapText="1"/>
    </xf>
    <xf numFmtId="0" fontId="36" fillId="0" borderId="11" xfId="1458" applyFont="1" applyFill="1" applyBorder="1" applyAlignment="1" applyProtection="1">
      <alignment horizontal="center" vertical="center"/>
    </xf>
    <xf numFmtId="0" fontId="24" fillId="0" borderId="11" xfId="1458" applyFont="1" applyFill="1" applyBorder="1" applyAlignment="1" applyProtection="1">
      <alignment horizontal="center" vertical="center"/>
    </xf>
    <xf numFmtId="4" fontId="24" fillId="0" borderId="11" xfId="1458" applyNumberFormat="1" applyFont="1" applyFill="1" applyBorder="1" applyAlignment="1" applyProtection="1">
      <alignment vertical="center"/>
    </xf>
    <xf numFmtId="4" fontId="24" fillId="0" borderId="13" xfId="1458" applyNumberFormat="1" applyFont="1" applyFill="1" applyBorder="1" applyAlignment="1" applyProtection="1">
      <alignment vertical="center"/>
    </xf>
    <xf numFmtId="4" fontId="24" fillId="0" borderId="13" xfId="1458" applyNumberFormat="1" applyFont="1" applyFill="1" applyBorder="1" applyAlignment="1" applyProtection="1">
      <alignment horizontal="right" vertical="center"/>
    </xf>
    <xf numFmtId="1" fontId="24" fillId="0" borderId="11" xfId="1458" applyNumberFormat="1" applyFont="1" applyFill="1" applyBorder="1" applyAlignment="1" applyProtection="1">
      <alignment horizontal="center" vertical="center"/>
    </xf>
    <xf numFmtId="0" fontId="24" fillId="0" borderId="11" xfId="1458" applyFont="1" applyFill="1" applyBorder="1" applyAlignment="1" applyProtection="1">
      <alignment horizontal="justify" vertical="center" wrapText="1"/>
    </xf>
    <xf numFmtId="1" fontId="52" fillId="0" borderId="12" xfId="1538" applyNumberFormat="1" applyFont="1" applyFill="1" applyBorder="1" applyAlignment="1" applyProtection="1">
      <alignment horizontal="right" vertical="center" wrapText="1"/>
    </xf>
    <xf numFmtId="1" fontId="36" fillId="0" borderId="12" xfId="1538" applyNumberFormat="1" applyFont="1" applyFill="1" applyBorder="1" applyAlignment="1" applyProtection="1">
      <alignment horizontal="center" vertical="center" wrapText="1"/>
    </xf>
    <xf numFmtId="4" fontId="24" fillId="0" borderId="11" xfId="1458" applyNumberFormat="1" applyFont="1" applyFill="1" applyBorder="1" applyAlignment="1" applyProtection="1">
      <alignment horizontal="center" vertical="center"/>
    </xf>
    <xf numFmtId="4" fontId="24" fillId="0" borderId="12" xfId="1523" applyNumberFormat="1" applyFont="1" applyFill="1" applyBorder="1" applyAlignment="1" applyProtection="1">
      <alignment vertical="center"/>
    </xf>
    <xf numFmtId="0" fontId="24" fillId="0" borderId="11" xfId="1458" applyFont="1" applyFill="1" applyBorder="1" applyAlignment="1" applyProtection="1">
      <alignment horizontal="justify" vertical="center"/>
    </xf>
    <xf numFmtId="0" fontId="36" fillId="0" borderId="11" xfId="1458" applyFont="1" applyFill="1" applyBorder="1" applyAlignment="1" applyProtection="1">
      <alignment horizontal="right" vertical="center"/>
    </xf>
    <xf numFmtId="0" fontId="37" fillId="0" borderId="11" xfId="1458" applyFont="1" applyFill="1" applyBorder="1" applyAlignment="1" applyProtection="1">
      <alignment horizontal="right" vertical="center"/>
    </xf>
    <xf numFmtId="0" fontId="32" fillId="0" borderId="11" xfId="1458" applyFont="1" applyFill="1" applyBorder="1" applyAlignment="1" applyProtection="1">
      <alignment horizontal="center" vertical="center"/>
    </xf>
    <xf numFmtId="4" fontId="32" fillId="0" borderId="11" xfId="1458" applyNumberFormat="1" applyFont="1" applyFill="1" applyBorder="1" applyAlignment="1" applyProtection="1">
      <alignment vertical="center"/>
    </xf>
    <xf numFmtId="4" fontId="32" fillId="0" borderId="13" xfId="1458" applyNumberFormat="1" applyFont="1" applyFill="1" applyBorder="1" applyAlignment="1" applyProtection="1">
      <alignment vertical="center"/>
    </xf>
    <xf numFmtId="4" fontId="32" fillId="0" borderId="13" xfId="1458" applyNumberFormat="1" applyFont="1" applyFill="1" applyBorder="1" applyAlignment="1" applyProtection="1">
      <alignment horizontal="right" vertical="center"/>
    </xf>
    <xf numFmtId="0" fontId="80" fillId="0" borderId="11" xfId="1523" applyFont="1" applyFill="1" applyBorder="1" applyAlignment="1" applyProtection="1">
      <alignment horizontal="center" vertical="center" wrapText="1"/>
    </xf>
    <xf numFmtId="1" fontId="24" fillId="0" borderId="11" xfId="1523" applyNumberFormat="1" applyFont="1" applyFill="1" applyBorder="1" applyAlignment="1" applyProtection="1">
      <alignment horizontal="center" vertical="center"/>
    </xf>
    <xf numFmtId="0" fontId="32" fillId="0" borderId="11" xfId="1523" applyFont="1" applyFill="1" applyBorder="1" applyAlignment="1" applyProtection="1">
      <alignment horizontal="center" vertical="center"/>
    </xf>
    <xf numFmtId="0" fontId="37" fillId="0" borderId="11" xfId="1523" applyFont="1" applyFill="1" applyBorder="1" applyAlignment="1" applyProtection="1">
      <alignment horizontal="right" vertical="center"/>
    </xf>
    <xf numFmtId="0" fontId="24" fillId="0" borderId="11" xfId="1523" applyFont="1" applyFill="1" applyBorder="1" applyAlignment="1" applyProtection="1">
      <alignment vertical="center"/>
    </xf>
    <xf numFmtId="4" fontId="24" fillId="0" borderId="11" xfId="1523" applyNumberFormat="1" applyFont="1" applyFill="1" applyBorder="1" applyAlignment="1" applyProtection="1">
      <alignment horizontal="right" vertical="center"/>
    </xf>
    <xf numFmtId="0" fontId="24" fillId="0" borderId="14" xfId="1523" applyFont="1" applyFill="1" applyBorder="1" applyAlignment="1" applyProtection="1">
      <alignment horizontal="justify" vertical="center"/>
    </xf>
    <xf numFmtId="0" fontId="36" fillId="0" borderId="14" xfId="1523" applyFont="1" applyFill="1" applyBorder="1" applyAlignment="1" applyProtection="1">
      <alignment horizontal="right" vertical="center"/>
    </xf>
    <xf numFmtId="0" fontId="24" fillId="0" borderId="14" xfId="1523" applyFont="1" applyFill="1" applyBorder="1" applyAlignment="1" applyProtection="1">
      <alignment vertical="center"/>
    </xf>
    <xf numFmtId="4" fontId="24" fillId="0" borderId="14" xfId="1523" applyNumberFormat="1" applyFont="1" applyFill="1" applyBorder="1" applyAlignment="1" applyProtection="1">
      <alignment horizontal="right" vertical="center"/>
    </xf>
    <xf numFmtId="44" fontId="24" fillId="0" borderId="13" xfId="2658" applyFont="1" applyFill="1" applyBorder="1" applyAlignment="1" applyProtection="1">
      <alignment vertical="center"/>
    </xf>
    <xf numFmtId="44" fontId="24" fillId="37" borderId="28" xfId="2658" applyFont="1" applyFill="1" applyBorder="1" applyAlignment="1" applyProtection="1">
      <alignment vertical="center"/>
      <protection locked="0"/>
    </xf>
    <xf numFmtId="44" fontId="32" fillId="0" borderId="13" xfId="2658" applyFont="1" applyFill="1" applyBorder="1" applyAlignment="1" applyProtection="1">
      <alignment horizontal="right" vertical="center"/>
    </xf>
    <xf numFmtId="44" fontId="32" fillId="0" borderId="11" xfId="2658" applyFont="1" applyFill="1" applyBorder="1" applyAlignment="1" applyProtection="1">
      <alignment horizontal="right" vertical="center"/>
    </xf>
    <xf numFmtId="0" fontId="43" fillId="0" borderId="0" xfId="1522" applyFont="1" applyFill="1" applyBorder="1" applyAlignment="1" applyProtection="1">
      <alignment vertical="center"/>
      <protection locked="0"/>
    </xf>
    <xf numFmtId="0" fontId="40" fillId="0" borderId="0" xfId="1522" applyFont="1" applyAlignment="1" applyProtection="1">
      <alignment vertical="center"/>
      <protection locked="0"/>
    </xf>
    <xf numFmtId="0" fontId="42" fillId="0" borderId="0" xfId="1522" applyFont="1" applyFill="1" applyBorder="1" applyAlignment="1" applyProtection="1">
      <alignment horizontal="left" vertical="center"/>
      <protection locked="0"/>
    </xf>
    <xf numFmtId="0" fontId="42" fillId="0" borderId="0" xfId="1522" applyFont="1" applyFill="1" applyBorder="1" applyAlignment="1" applyProtection="1">
      <alignment vertical="center"/>
      <protection locked="0"/>
    </xf>
    <xf numFmtId="0" fontId="42" fillId="0" borderId="0" xfId="502" applyFont="1" applyFill="1" applyBorder="1" applyAlignment="1" applyProtection="1">
      <alignment vertical="center" wrapText="1"/>
      <protection locked="0"/>
    </xf>
    <xf numFmtId="0" fontId="43" fillId="0" borderId="0" xfId="502" applyFont="1" applyFill="1" applyBorder="1" applyAlignment="1" applyProtection="1">
      <alignment horizontal="left" vertical="center" wrapText="1"/>
      <protection locked="0"/>
    </xf>
    <xf numFmtId="49" fontId="40" fillId="0" borderId="0" xfId="1522" applyNumberFormat="1" applyFont="1" applyAlignment="1" applyProtection="1">
      <alignment vertical="center"/>
      <protection locked="0"/>
    </xf>
    <xf numFmtId="0" fontId="40" fillId="0" borderId="0" xfId="502" applyFont="1" applyBorder="1" applyAlignment="1" applyProtection="1">
      <alignment vertical="center"/>
      <protection locked="0"/>
    </xf>
    <xf numFmtId="0" fontId="23" fillId="0" borderId="0" xfId="1522" applyFont="1" applyProtection="1">
      <protection locked="0"/>
    </xf>
    <xf numFmtId="0" fontId="44" fillId="0" borderId="0" xfId="498" applyFont="1" applyBorder="1" applyAlignment="1" applyProtection="1">
      <alignment vertical="center"/>
      <protection locked="0"/>
    </xf>
    <xf numFmtId="172" fontId="42" fillId="0" borderId="0" xfId="506" applyNumberFormat="1" applyFont="1" applyBorder="1" applyAlignment="1" applyProtection="1">
      <alignment vertical="center"/>
      <protection locked="0"/>
    </xf>
    <xf numFmtId="49" fontId="23" fillId="0" borderId="0" xfId="1522" applyNumberFormat="1" applyFont="1" applyProtection="1">
      <protection locked="0"/>
    </xf>
    <xf numFmtId="49" fontId="40" fillId="0" borderId="0" xfId="1522" applyNumberFormat="1" applyFont="1" applyAlignment="1" applyProtection="1">
      <alignment horizontal="center" vertical="center"/>
      <protection locked="0"/>
    </xf>
    <xf numFmtId="0" fontId="40" fillId="0" borderId="0" xfId="1522" applyFont="1" applyAlignment="1" applyProtection="1">
      <alignment horizontal="center" vertical="center"/>
      <protection locked="0"/>
    </xf>
    <xf numFmtId="2" fontId="40" fillId="0" borderId="18" xfId="506" applyNumberFormat="1" applyFont="1" applyFill="1" applyBorder="1" applyAlignment="1">
      <alignment horizontal="center" vertical="center"/>
    </xf>
    <xf numFmtId="4" fontId="40" fillId="0" borderId="18" xfId="506" applyNumberFormat="1" applyFont="1" applyFill="1" applyBorder="1" applyAlignment="1">
      <alignment horizontal="center" vertical="center"/>
    </xf>
    <xf numFmtId="0" fontId="40" fillId="34" borderId="10" xfId="502" applyFont="1" applyFill="1" applyBorder="1" applyAlignment="1">
      <alignment horizontal="center" vertical="center" wrapText="1"/>
    </xf>
    <xf numFmtId="44" fontId="40" fillId="0" borderId="17" xfId="2658" applyFont="1" applyFill="1" applyBorder="1" applyAlignment="1">
      <alignment horizontal="right" vertical="center"/>
    </xf>
    <xf numFmtId="44" fontId="42" fillId="34" borderId="1" xfId="2658" applyFont="1" applyFill="1" applyBorder="1" applyAlignment="1">
      <alignment vertical="center"/>
    </xf>
    <xf numFmtId="44" fontId="40" fillId="37" borderId="28" xfId="2658" applyFont="1" applyFill="1" applyBorder="1" applyAlignment="1" applyProtection="1">
      <alignment horizontal="right" vertical="center"/>
      <protection locked="0"/>
    </xf>
    <xf numFmtId="0" fontId="64" fillId="0" borderId="0" xfId="1538" applyFont="1" applyProtection="1">
      <protection locked="0"/>
    </xf>
    <xf numFmtId="0" fontId="40" fillId="0" borderId="0" xfId="1522" applyFont="1" applyFill="1" applyAlignment="1" applyProtection="1">
      <alignment vertical="center"/>
      <protection locked="0"/>
    </xf>
    <xf numFmtId="0" fontId="42" fillId="0" borderId="0" xfId="495" applyFont="1" applyBorder="1" applyAlignment="1" applyProtection="1">
      <alignment horizontal="right" vertical="center"/>
      <protection locked="0"/>
    </xf>
    <xf numFmtId="172" fontId="42" fillId="0" borderId="0" xfId="502" applyNumberFormat="1" applyFont="1" applyBorder="1" applyAlignment="1" applyProtection="1">
      <alignment vertical="center"/>
      <protection locked="0"/>
    </xf>
    <xf numFmtId="172" fontId="46" fillId="0" borderId="0" xfId="317" applyNumberFormat="1" applyFont="1" applyBorder="1" applyAlignment="1" applyProtection="1">
      <alignment horizontal="right" vertical="center"/>
      <protection locked="0"/>
    </xf>
    <xf numFmtId="49" fontId="41" fillId="0" borderId="0" xfId="1522" applyNumberFormat="1" applyFont="1" applyAlignment="1" applyProtection="1">
      <alignment vertical="center"/>
      <protection locked="0"/>
    </xf>
    <xf numFmtId="0" fontId="41" fillId="0" borderId="0" xfId="1522" applyFont="1" applyAlignment="1" applyProtection="1">
      <alignment vertical="center"/>
      <protection locked="0"/>
    </xf>
    <xf numFmtId="49" fontId="23" fillId="0" borderId="0" xfId="1522" applyNumberFormat="1" applyProtection="1">
      <protection locked="0"/>
    </xf>
    <xf numFmtId="0" fontId="23" fillId="0" borderId="0" xfId="1522" applyProtection="1">
      <protection locked="0"/>
    </xf>
    <xf numFmtId="0" fontId="0" fillId="0" borderId="0" xfId="0" applyProtection="1">
      <protection locked="0"/>
    </xf>
    <xf numFmtId="0" fontId="40" fillId="0" borderId="0" xfId="1522" applyFont="1" applyAlignment="1" applyProtection="1">
      <alignment vertical="center"/>
    </xf>
    <xf numFmtId="0" fontId="42" fillId="0" borderId="0" xfId="1522" applyFont="1" applyFill="1" applyBorder="1" applyAlignment="1" applyProtection="1">
      <alignment horizontal="right" vertical="center"/>
    </xf>
    <xf numFmtId="0" fontId="42" fillId="0" borderId="0" xfId="1522" applyFont="1" applyFill="1" applyBorder="1" applyAlignment="1" applyProtection="1">
      <alignment horizontal="left" vertical="center"/>
    </xf>
    <xf numFmtId="0" fontId="42" fillId="0" borderId="0" xfId="1522" applyFont="1" applyFill="1" applyBorder="1" applyAlignment="1" applyProtection="1">
      <alignment horizontal="center" vertical="center"/>
    </xf>
    <xf numFmtId="17" fontId="42" fillId="0" borderId="0" xfId="1522" applyNumberFormat="1" applyFont="1" applyFill="1" applyBorder="1" applyAlignment="1" applyProtection="1">
      <alignment horizontal="center" vertical="center"/>
    </xf>
    <xf numFmtId="0" fontId="40" fillId="0" borderId="0" xfId="1522" applyFont="1" applyFill="1" applyAlignment="1" applyProtection="1">
      <alignment vertical="center"/>
    </xf>
    <xf numFmtId="0" fontId="43" fillId="0" borderId="0" xfId="502" applyFont="1" applyFill="1" applyBorder="1" applyAlignment="1" applyProtection="1">
      <alignment horizontal="left" vertical="center" wrapText="1"/>
    </xf>
    <xf numFmtId="0" fontId="43" fillId="0" borderId="0" xfId="502" applyFont="1" applyFill="1" applyBorder="1" applyAlignment="1" applyProtection="1">
      <alignment horizontal="center" vertical="center" wrapText="1"/>
    </xf>
    <xf numFmtId="0" fontId="42" fillId="0" borderId="0" xfId="502" applyFont="1" applyFill="1" applyBorder="1" applyAlignment="1" applyProtection="1">
      <alignment vertical="center" wrapText="1"/>
    </xf>
    <xf numFmtId="0" fontId="40" fillId="0" borderId="0" xfId="502" applyFont="1" applyBorder="1" applyAlignment="1" applyProtection="1">
      <alignment vertical="center"/>
    </xf>
    <xf numFmtId="0" fontId="40" fillId="0" borderId="0" xfId="502" applyFont="1" applyBorder="1" applyAlignment="1" applyProtection="1">
      <alignment horizontal="center" vertical="center"/>
    </xf>
    <xf numFmtId="0" fontId="40" fillId="34" borderId="1" xfId="502" applyFont="1" applyFill="1" applyBorder="1" applyAlignment="1" applyProtection="1">
      <alignment horizontal="center" vertical="center"/>
    </xf>
    <xf numFmtId="0" fontId="40" fillId="34" borderId="1" xfId="502" applyFont="1" applyFill="1" applyBorder="1" applyAlignment="1" applyProtection="1">
      <alignment horizontal="center" vertical="center" wrapText="1"/>
    </xf>
    <xf numFmtId="1" fontId="63" fillId="0" borderId="1" xfId="2626" applyNumberFormat="1" applyFont="1" applyFill="1" applyBorder="1" applyAlignment="1" applyProtection="1">
      <alignment horizontal="center" vertical="center"/>
    </xf>
    <xf numFmtId="0" fontId="40" fillId="0" borderId="1" xfId="1458" applyFont="1" applyFill="1" applyBorder="1" applyAlignment="1" applyProtection="1">
      <alignment horizontal="justify" vertical="center" wrapText="1"/>
    </xf>
    <xf numFmtId="4" fontId="40" fillId="0" borderId="1" xfId="506" applyNumberFormat="1" applyFont="1" applyFill="1" applyBorder="1" applyAlignment="1" applyProtection="1">
      <alignment horizontal="center" vertical="center"/>
    </xf>
    <xf numFmtId="49" fontId="40" fillId="0" borderId="0" xfId="506" applyNumberFormat="1" applyFont="1" applyBorder="1" applyAlignment="1" applyProtection="1">
      <alignment horizontal="center" vertical="center"/>
    </xf>
    <xf numFmtId="0" fontId="40" fillId="0" borderId="0" xfId="506" applyFont="1" applyBorder="1" applyAlignment="1" applyProtection="1">
      <alignment vertical="center"/>
    </xf>
    <xf numFmtId="0" fontId="40" fillId="0" borderId="0" xfId="506" applyFont="1" applyBorder="1" applyAlignment="1" applyProtection="1">
      <alignment horizontal="center" vertical="center"/>
    </xf>
    <xf numFmtId="2" fontId="40" fillId="0" borderId="0" xfId="506" applyNumberFormat="1" applyFont="1" applyBorder="1" applyAlignment="1" applyProtection="1">
      <alignment horizontal="center" vertical="center"/>
    </xf>
    <xf numFmtId="2" fontId="40" fillId="0" borderId="0" xfId="506" applyNumberFormat="1" applyFont="1" applyBorder="1" applyAlignment="1" applyProtection="1">
      <alignment horizontal="right" vertical="center"/>
    </xf>
    <xf numFmtId="4" fontId="40" fillId="0" borderId="0" xfId="506" applyNumberFormat="1" applyFont="1" applyBorder="1" applyAlignment="1" applyProtection="1">
      <alignment horizontal="right" vertical="center"/>
    </xf>
    <xf numFmtId="0" fontId="44" fillId="0" borderId="0" xfId="498" applyFont="1" applyBorder="1" applyAlignment="1" applyProtection="1">
      <alignment vertical="center"/>
    </xf>
    <xf numFmtId="0" fontId="42" fillId="34" borderId="1" xfId="506" applyFont="1" applyFill="1" applyBorder="1" applyAlignment="1" applyProtection="1">
      <alignment horizontal="right" vertical="center"/>
    </xf>
    <xf numFmtId="0" fontId="65" fillId="0" borderId="0" xfId="495" applyFont="1" applyBorder="1" applyAlignment="1" applyProtection="1">
      <alignment horizontal="center" vertical="center"/>
    </xf>
    <xf numFmtId="0" fontId="45" fillId="0" borderId="0" xfId="495" applyFont="1" applyBorder="1" applyAlignment="1" applyProtection="1">
      <alignment horizontal="center" vertical="center"/>
    </xf>
    <xf numFmtId="0" fontId="44" fillId="0" borderId="0" xfId="551" applyFont="1" applyBorder="1" applyAlignment="1" applyProtection="1">
      <alignment vertical="center"/>
    </xf>
    <xf numFmtId="2" fontId="44" fillId="0" borderId="0" xfId="1522" applyNumberFormat="1" applyFont="1" applyAlignment="1" applyProtection="1">
      <alignment horizontal="center" vertical="center"/>
    </xf>
    <xf numFmtId="0" fontId="41" fillId="0" borderId="0" xfId="1522" applyFont="1" applyAlignment="1" applyProtection="1">
      <alignment vertical="center"/>
    </xf>
    <xf numFmtId="0" fontId="48" fillId="0" borderId="0" xfId="551" applyFont="1" applyBorder="1" applyAlignment="1" applyProtection="1">
      <alignment vertical="center"/>
    </xf>
    <xf numFmtId="0" fontId="47" fillId="0" borderId="0" xfId="551" applyFont="1" applyBorder="1" applyAlignment="1" applyProtection="1">
      <alignment horizontal="center" vertical="center"/>
    </xf>
    <xf numFmtId="4" fontId="46" fillId="0" borderId="0" xfId="551" applyNumberFormat="1" applyFont="1" applyBorder="1" applyAlignment="1" applyProtection="1">
      <alignment horizontal="center" vertical="center"/>
    </xf>
    <xf numFmtId="0" fontId="23" fillId="0" borderId="0" xfId="1522" applyProtection="1"/>
    <xf numFmtId="0" fontId="40" fillId="0" borderId="0" xfId="1522" applyFont="1" applyAlignment="1" applyProtection="1">
      <alignment horizontal="center" vertical="center"/>
    </xf>
    <xf numFmtId="49" fontId="40" fillId="0" borderId="0" xfId="1522" applyNumberFormat="1" applyFont="1" applyAlignment="1" applyProtection="1">
      <alignment horizontal="center" vertical="center"/>
    </xf>
    <xf numFmtId="0" fontId="23" fillId="0" borderId="0" xfId="1522" applyFont="1" applyProtection="1"/>
    <xf numFmtId="44" fontId="42" fillId="34" borderId="1" xfId="2658" applyFont="1" applyFill="1" applyBorder="1" applyAlignment="1" applyProtection="1">
      <alignment vertical="center"/>
    </xf>
    <xf numFmtId="2" fontId="40" fillId="0" borderId="18" xfId="506" applyNumberFormat="1" applyFont="1" applyFill="1" applyBorder="1" applyAlignment="1" applyProtection="1">
      <alignment horizontal="center" vertical="center"/>
    </xf>
    <xf numFmtId="44" fontId="63" fillId="0" borderId="17" xfId="2658" applyFont="1" applyFill="1" applyBorder="1" applyAlignment="1" applyProtection="1">
      <alignment horizontal="right" vertical="center"/>
    </xf>
    <xf numFmtId="0" fontId="40" fillId="34" borderId="10" xfId="502" applyFont="1" applyFill="1" applyBorder="1" applyAlignment="1" applyProtection="1">
      <alignment horizontal="center" vertical="center" wrapText="1"/>
    </xf>
    <xf numFmtId="0" fontId="40" fillId="0" borderId="0" xfId="1522" applyFont="1" applyAlignment="1" applyProtection="1">
      <alignment vertical="center" wrapText="1"/>
      <protection locked="0"/>
    </xf>
    <xf numFmtId="4" fontId="42" fillId="0" borderId="0" xfId="551" applyNumberFormat="1" applyFont="1" applyBorder="1" applyAlignment="1" applyProtection="1">
      <alignment horizontal="center" vertical="center"/>
      <protection locked="0"/>
    </xf>
    <xf numFmtId="172" fontId="42" fillId="0" borderId="0" xfId="317" applyNumberFormat="1" applyFont="1" applyBorder="1" applyAlignment="1" applyProtection="1">
      <alignment horizontal="right" vertical="center"/>
      <protection locked="0"/>
    </xf>
    <xf numFmtId="2" fontId="63" fillId="0" borderId="18" xfId="2627" applyNumberFormat="1" applyFont="1" applyFill="1" applyBorder="1" applyAlignment="1">
      <alignment horizontal="center" vertical="center"/>
    </xf>
    <xf numFmtId="44" fontId="40" fillId="0" borderId="0" xfId="2658" applyFont="1" applyBorder="1" applyAlignment="1">
      <alignment horizontal="right" vertical="center"/>
    </xf>
    <xf numFmtId="44" fontId="42" fillId="34" borderId="1" xfId="2658" applyFont="1" applyFill="1" applyBorder="1" applyAlignment="1">
      <alignment horizontal="right" vertical="center"/>
    </xf>
    <xf numFmtId="44" fontId="24" fillId="0" borderId="11" xfId="2658" applyFont="1" applyFill="1" applyBorder="1" applyAlignment="1" applyProtection="1">
      <alignment horizontal="right" vertical="center" wrapText="1"/>
    </xf>
    <xf numFmtId="44" fontId="32" fillId="0" borderId="11" xfId="2658" applyFont="1" applyFill="1" applyBorder="1" applyAlignment="1" applyProtection="1">
      <alignment horizontal="right" vertical="center" wrapText="1"/>
    </xf>
    <xf numFmtId="0" fontId="35" fillId="0" borderId="0" xfId="1538" applyFont="1" applyAlignment="1" applyProtection="1">
      <alignment horizontal="center" vertical="center"/>
      <protection locked="0"/>
    </xf>
    <xf numFmtId="2" fontId="24" fillId="0" borderId="24" xfId="1523" applyNumberFormat="1" applyFont="1" applyBorder="1" applyProtection="1">
      <protection locked="0"/>
    </xf>
    <xf numFmtId="0" fontId="24" fillId="0" borderId="10" xfId="1523" applyFont="1" applyBorder="1" applyAlignment="1" applyProtection="1">
      <alignment horizontal="left" vertical="center" wrapText="1"/>
    </xf>
    <xf numFmtId="0" fontId="36" fillId="0" borderId="10" xfId="1523" applyFont="1" applyBorder="1" applyAlignment="1" applyProtection="1">
      <alignment horizontal="justify" vertical="center" wrapText="1"/>
    </xf>
    <xf numFmtId="4" fontId="36" fillId="0" borderId="10" xfId="1523" applyNumberFormat="1" applyFont="1" applyBorder="1" applyAlignment="1" applyProtection="1">
      <alignment horizontal="center" vertical="center" wrapText="1"/>
    </xf>
    <xf numFmtId="0" fontId="24" fillId="0" borderId="10" xfId="1523" applyFont="1" applyBorder="1" applyAlignment="1" applyProtection="1">
      <alignment horizontal="center" vertical="center" wrapText="1"/>
    </xf>
    <xf numFmtId="4" fontId="24" fillId="0" borderId="10" xfId="1523" applyNumberFormat="1" applyFont="1" applyBorder="1" applyAlignment="1" applyProtection="1">
      <alignment horizontal="center" vertical="center" wrapText="1"/>
    </xf>
    <xf numFmtId="166" fontId="24" fillId="0" borderId="10" xfId="1538" applyNumberFormat="1" applyFont="1" applyBorder="1" applyAlignment="1" applyProtection="1">
      <alignment horizontal="right" vertical="center" wrapText="1"/>
    </xf>
    <xf numFmtId="0" fontId="36" fillId="0" borderId="11" xfId="1523" applyFont="1" applyFill="1" applyBorder="1" applyAlignment="1" applyProtection="1">
      <alignment horizontal="justify" vertical="center" wrapText="1"/>
    </xf>
    <xf numFmtId="4" fontId="36" fillId="0" borderId="11" xfId="1523" applyNumberFormat="1" applyFont="1" applyFill="1" applyBorder="1" applyAlignment="1" applyProtection="1">
      <alignment horizontal="center" vertical="center" wrapText="1"/>
    </xf>
    <xf numFmtId="0" fontId="24" fillId="0" borderId="11" xfId="1523" applyFont="1" applyBorder="1" applyAlignment="1" applyProtection="1">
      <alignment horizontal="justify" vertical="center" wrapText="1"/>
    </xf>
    <xf numFmtId="0" fontId="36" fillId="0" borderId="11" xfId="1523" applyFont="1" applyBorder="1" applyAlignment="1" applyProtection="1">
      <alignment horizontal="justify" vertical="center" wrapText="1"/>
    </xf>
    <xf numFmtId="4" fontId="36" fillId="0" borderId="11" xfId="1523" applyNumberFormat="1" applyFont="1" applyBorder="1" applyAlignment="1" applyProtection="1">
      <alignment horizontal="center" vertical="center" wrapText="1"/>
    </xf>
    <xf numFmtId="0" fontId="24" fillId="0" borderId="11" xfId="1523" applyFont="1" applyBorder="1" applyAlignment="1" applyProtection="1">
      <alignment horizontal="center" vertical="center" wrapText="1"/>
    </xf>
    <xf numFmtId="4" fontId="24" fillId="0" borderId="11" xfId="1523" applyNumberFormat="1" applyFont="1" applyBorder="1" applyAlignment="1" applyProtection="1">
      <alignment horizontal="center" vertical="center" wrapText="1"/>
    </xf>
    <xf numFmtId="166" fontId="24" fillId="0" borderId="11" xfId="1538" applyNumberFormat="1" applyFont="1" applyBorder="1" applyAlignment="1" applyProtection="1">
      <alignment horizontal="right" vertical="center" wrapText="1"/>
    </xf>
    <xf numFmtId="0" fontId="37" fillId="0" borderId="11" xfId="1523" applyFont="1" applyFill="1" applyBorder="1" applyAlignment="1" applyProtection="1">
      <alignment horizontal="center" vertical="center" wrapText="1"/>
    </xf>
    <xf numFmtId="4" fontId="37" fillId="0" borderId="11" xfId="1523" applyNumberFormat="1" applyFont="1" applyFill="1" applyBorder="1" applyAlignment="1" applyProtection="1">
      <alignment horizontal="center" vertical="center" wrapText="1"/>
    </xf>
    <xf numFmtId="0" fontId="24" fillId="0" borderId="24" xfId="1523" applyFont="1" applyBorder="1" applyProtection="1"/>
    <xf numFmtId="0" fontId="36" fillId="0" borderId="14" xfId="1523" applyFont="1" applyFill="1" applyBorder="1" applyAlignment="1" applyProtection="1">
      <alignment horizontal="justify" vertical="center" wrapText="1"/>
    </xf>
    <xf numFmtId="4" fontId="36" fillId="0" borderId="14" xfId="1523" applyNumberFormat="1" applyFont="1" applyFill="1" applyBorder="1" applyAlignment="1" applyProtection="1">
      <alignment vertical="center"/>
    </xf>
    <xf numFmtId="0" fontId="24" fillId="0" borderId="0" xfId="1458" applyFont="1" applyProtection="1"/>
    <xf numFmtId="0" fontId="36" fillId="0" borderId="11" xfId="1458" applyFont="1" applyBorder="1" applyAlignment="1" applyProtection="1">
      <alignment horizontal="center" vertical="center" wrapText="1"/>
    </xf>
    <xf numFmtId="4" fontId="36" fillId="0" borderId="11" xfId="1458" applyNumberFormat="1" applyFont="1" applyBorder="1" applyAlignment="1" applyProtection="1">
      <alignment vertical="center"/>
    </xf>
    <xf numFmtId="0" fontId="24" fillId="0" borderId="11" xfId="1458" applyFont="1" applyBorder="1" applyAlignment="1" applyProtection="1">
      <alignment horizontal="center" vertical="center"/>
    </xf>
    <xf numFmtId="4" fontId="24" fillId="0" borderId="11" xfId="1458" applyNumberFormat="1" applyFont="1" applyBorder="1" applyAlignment="1" applyProtection="1">
      <alignment vertical="center"/>
    </xf>
    <xf numFmtId="4" fontId="24" fillId="0" borderId="13" xfId="1458" applyNumberFormat="1" applyFont="1" applyBorder="1" applyAlignment="1" applyProtection="1">
      <alignment vertical="center"/>
    </xf>
    <xf numFmtId="4" fontId="24" fillId="0" borderId="13" xfId="1458" applyNumberFormat="1" applyFont="1" applyBorder="1" applyAlignment="1" applyProtection="1">
      <alignment horizontal="right" vertical="center"/>
    </xf>
    <xf numFmtId="1" fontId="24" fillId="0" borderId="12" xfId="1458" applyNumberFormat="1" applyFont="1" applyFill="1" applyBorder="1" applyAlignment="1" applyProtection="1">
      <alignment horizontal="center" vertical="center"/>
    </xf>
    <xf numFmtId="1" fontId="24" fillId="0" borderId="12" xfId="1458" applyNumberFormat="1" applyFont="1" applyBorder="1" applyAlignment="1" applyProtection="1">
      <alignment horizontal="center" vertical="center"/>
    </xf>
    <xf numFmtId="0" fontId="24" fillId="0" borderId="11" xfId="1458" applyFont="1" applyBorder="1" applyAlignment="1" applyProtection="1">
      <alignment horizontal="justify" vertical="center" wrapText="1"/>
    </xf>
    <xf numFmtId="0" fontId="37" fillId="0" borderId="11" xfId="1458" applyFont="1" applyBorder="1" applyAlignment="1" applyProtection="1">
      <alignment horizontal="center" vertical="center" wrapText="1"/>
    </xf>
    <xf numFmtId="4" fontId="37" fillId="0" borderId="11" xfId="1458" applyNumberFormat="1" applyFont="1" applyBorder="1" applyAlignment="1" applyProtection="1">
      <alignment vertical="center"/>
    </xf>
    <xf numFmtId="0" fontId="32" fillId="0" borderId="11" xfId="1458" applyFont="1" applyBorder="1" applyAlignment="1" applyProtection="1">
      <alignment horizontal="center" vertical="center"/>
    </xf>
    <xf numFmtId="4" fontId="32" fillId="0" borderId="11" xfId="1458" applyNumberFormat="1" applyFont="1" applyBorder="1" applyAlignment="1" applyProtection="1">
      <alignment vertical="center"/>
    </xf>
    <xf numFmtId="4" fontId="32" fillId="0" borderId="13" xfId="1458" applyNumberFormat="1" applyFont="1" applyBorder="1" applyAlignment="1" applyProtection="1">
      <alignment vertical="center"/>
    </xf>
    <xf numFmtId="0" fontId="32" fillId="0" borderId="11" xfId="1458" applyFont="1" applyBorder="1" applyAlignment="1" applyProtection="1">
      <alignment horizontal="center" vertical="center" wrapText="1"/>
    </xf>
    <xf numFmtId="1" fontId="24" fillId="0" borderId="11" xfId="1458" applyNumberFormat="1" applyFont="1" applyBorder="1" applyAlignment="1" applyProtection="1">
      <alignment horizontal="center" vertical="center"/>
    </xf>
    <xf numFmtId="0" fontId="51" fillId="0" borderId="11" xfId="1458" applyFont="1" applyBorder="1" applyAlignment="1" applyProtection="1">
      <alignment horizontal="right" vertical="center"/>
    </xf>
    <xf numFmtId="4" fontId="32" fillId="0" borderId="11" xfId="1458" applyNumberFormat="1" applyFont="1" applyBorder="1" applyAlignment="1" applyProtection="1">
      <alignment horizontal="right" vertical="center"/>
    </xf>
    <xf numFmtId="0" fontId="24" fillId="0" borderId="13" xfId="1458" applyFont="1" applyBorder="1" applyProtection="1"/>
    <xf numFmtId="4" fontId="32" fillId="0" borderId="13" xfId="1458" applyNumberFormat="1" applyFont="1" applyBorder="1" applyAlignment="1" applyProtection="1">
      <alignment horizontal="right" vertical="center"/>
    </xf>
    <xf numFmtId="0" fontId="37" fillId="0" borderId="11" xfId="1458" applyFont="1" applyBorder="1" applyAlignment="1" applyProtection="1">
      <alignment horizontal="right" vertical="center"/>
    </xf>
    <xf numFmtId="1" fontId="24" fillId="0" borderId="11" xfId="1523" applyNumberFormat="1" applyFont="1" applyBorder="1" applyAlignment="1" applyProtection="1">
      <alignment horizontal="center" vertical="center"/>
    </xf>
    <xf numFmtId="0" fontId="37" fillId="0" borderId="11" xfId="1523" applyFont="1" applyBorder="1" applyAlignment="1" applyProtection="1">
      <alignment horizontal="right" vertical="center"/>
    </xf>
    <xf numFmtId="4" fontId="36" fillId="0" borderId="11" xfId="1523" applyNumberFormat="1" applyFont="1" applyBorder="1" applyAlignment="1" applyProtection="1">
      <alignment horizontal="right" vertical="center"/>
    </xf>
    <xf numFmtId="0" fontId="24" fillId="0" borderId="11" xfId="1523" applyFont="1" applyBorder="1" applyAlignment="1" applyProtection="1">
      <alignment vertical="center"/>
    </xf>
    <xf numFmtId="4" fontId="24" fillId="0" borderId="11" xfId="1523" applyNumberFormat="1" applyFont="1" applyBorder="1" applyAlignment="1" applyProtection="1">
      <alignment horizontal="right" vertical="center"/>
    </xf>
    <xf numFmtId="0" fontId="24" fillId="0" borderId="14" xfId="1523" applyFont="1" applyBorder="1" applyAlignment="1" applyProtection="1">
      <alignment horizontal="justify" vertical="center"/>
    </xf>
    <xf numFmtId="0" fontId="36" fillId="0" borderId="14" xfId="1523" applyFont="1" applyBorder="1" applyAlignment="1" applyProtection="1">
      <alignment horizontal="right" vertical="center"/>
    </xf>
    <xf numFmtId="4" fontId="36" fillId="0" borderId="14" xfId="1523" applyNumberFormat="1" applyFont="1" applyBorder="1" applyAlignment="1" applyProtection="1">
      <alignment vertical="center"/>
    </xf>
    <xf numFmtId="0" fontId="24" fillId="0" borderId="14" xfId="1523" applyFont="1" applyBorder="1" applyAlignment="1" applyProtection="1">
      <alignment vertical="center"/>
    </xf>
    <xf numFmtId="4" fontId="24" fillId="0" borderId="14" xfId="1523" applyNumberFormat="1" applyFont="1" applyBorder="1" applyAlignment="1" applyProtection="1">
      <alignment vertical="center"/>
    </xf>
    <xf numFmtId="4" fontId="24" fillId="0" borderId="14" xfId="1523" applyNumberFormat="1" applyFont="1" applyBorder="1" applyAlignment="1" applyProtection="1">
      <alignment horizontal="right" vertical="center"/>
    </xf>
    <xf numFmtId="2" fontId="24" fillId="0" borderId="0" xfId="1523" applyNumberFormat="1" applyFont="1" applyProtection="1">
      <protection locked="0"/>
    </xf>
    <xf numFmtId="0" fontId="23" fillId="0" borderId="0" xfId="1381" applyFont="1" applyAlignment="1" applyProtection="1">
      <alignment vertical="center"/>
      <protection locked="0"/>
    </xf>
    <xf numFmtId="0" fontId="32" fillId="0" borderId="11" xfId="1523" applyFont="1" applyBorder="1" applyAlignment="1" applyProtection="1">
      <alignment horizontal="center" vertical="center" wrapText="1"/>
    </xf>
    <xf numFmtId="1" fontId="24" fillId="0" borderId="15" xfId="1458" applyNumberFormat="1" applyFont="1" applyBorder="1" applyAlignment="1" applyProtection="1">
      <alignment horizontal="center" vertical="center"/>
    </xf>
    <xf numFmtId="0" fontId="32" fillId="0" borderId="14" xfId="1458" applyFont="1" applyBorder="1" applyAlignment="1" applyProtection="1">
      <alignment horizontal="center" vertical="center" wrapText="1"/>
    </xf>
    <xf numFmtId="0" fontId="36" fillId="0" borderId="14" xfId="1458" applyFont="1" applyBorder="1" applyAlignment="1" applyProtection="1">
      <alignment horizontal="center" vertical="center" wrapText="1"/>
    </xf>
    <xf numFmtId="4" fontId="36" fillId="0" borderId="14" xfId="1458" applyNumberFormat="1" applyFont="1" applyBorder="1" applyAlignment="1" applyProtection="1">
      <alignment vertical="center"/>
    </xf>
    <xf numFmtId="0" fontId="24" fillId="0" borderId="14" xfId="1458" applyFont="1" applyBorder="1" applyAlignment="1" applyProtection="1">
      <alignment horizontal="center" vertical="center"/>
    </xf>
    <xf numFmtId="4" fontId="24" fillId="0" borderId="14" xfId="1458" applyNumberFormat="1" applyFont="1" applyBorder="1" applyAlignment="1" applyProtection="1">
      <alignment vertical="center"/>
    </xf>
    <xf numFmtId="4" fontId="24" fillId="0" borderId="16" xfId="1458" applyNumberFormat="1" applyFont="1" applyBorder="1" applyAlignment="1" applyProtection="1">
      <alignment vertical="center"/>
    </xf>
    <xf numFmtId="4" fontId="24" fillId="0" borderId="16" xfId="1458" applyNumberFormat="1" applyFont="1" applyBorder="1" applyAlignment="1" applyProtection="1">
      <alignment horizontal="right" vertical="center"/>
    </xf>
    <xf numFmtId="2" fontId="24" fillId="0" borderId="0" xfId="1523" applyNumberFormat="1" applyFont="1" applyAlignment="1" applyProtection="1">
      <alignment vertical="center"/>
      <protection locked="0"/>
    </xf>
    <xf numFmtId="0" fontId="39" fillId="0" borderId="0" xfId="1538" applyFont="1" applyAlignment="1" applyProtection="1">
      <alignment horizontal="left" vertical="center" wrapText="1" indent="1"/>
      <protection locked="0"/>
    </xf>
    <xf numFmtId="0" fontId="39" fillId="0" borderId="0" xfId="1538" applyFont="1" applyProtection="1">
      <protection locked="0"/>
    </xf>
    <xf numFmtId="173" fontId="39" fillId="0" borderId="0" xfId="1538" applyNumberFormat="1" applyFont="1" applyFill="1" applyAlignment="1" applyProtection="1">
      <alignment horizontal="right" vertical="center"/>
      <protection locked="0"/>
    </xf>
    <xf numFmtId="10" fontId="39" fillId="0" borderId="0" xfId="1523" applyNumberFormat="1" applyFont="1" applyFill="1" applyAlignment="1" applyProtection="1">
      <alignment vertical="center"/>
      <protection locked="0"/>
    </xf>
    <xf numFmtId="173" fontId="39" fillId="0" borderId="0" xfId="1538" applyNumberFormat="1" applyFont="1" applyFill="1" applyAlignment="1" applyProtection="1">
      <alignment horizontal="right" vertical="center" wrapText="1"/>
      <protection locked="0"/>
    </xf>
    <xf numFmtId="0" fontId="24" fillId="0" borderId="0" xfId="1523" applyFont="1" applyAlignment="1" applyProtection="1">
      <alignment vertical="center" wrapText="1"/>
      <protection locked="0"/>
    </xf>
    <xf numFmtId="0" fontId="61" fillId="0" borderId="0" xfId="1538" applyFont="1" applyProtection="1">
      <protection locked="0"/>
    </xf>
    <xf numFmtId="0" fontId="39" fillId="0" borderId="0" xfId="1538" applyFont="1" applyFill="1" applyAlignment="1" applyProtection="1">
      <alignment horizontal="left" vertical="center" wrapText="1" indent="1"/>
      <protection locked="0"/>
    </xf>
    <xf numFmtId="10" fontId="39" fillId="0" borderId="0" xfId="1523" applyNumberFormat="1" applyFont="1" applyAlignment="1" applyProtection="1">
      <alignment vertical="center"/>
      <protection locked="0"/>
    </xf>
    <xf numFmtId="4" fontId="24" fillId="4" borderId="0" xfId="1458" applyNumberFormat="1" applyFont="1" applyFill="1" applyAlignment="1" applyProtection="1">
      <alignment vertical="center"/>
      <protection locked="0"/>
    </xf>
    <xf numFmtId="173" fontId="39" fillId="0" borderId="0" xfId="1538" applyNumberFormat="1" applyFont="1" applyAlignment="1" applyProtection="1">
      <alignment horizontal="right" vertical="center" wrapText="1"/>
      <protection locked="0"/>
    </xf>
    <xf numFmtId="4" fontId="38" fillId="26" borderId="0" xfId="1523" applyNumberFormat="1" applyFont="1" applyFill="1" applyAlignment="1" applyProtection="1">
      <alignment vertical="center"/>
      <protection locked="0"/>
    </xf>
    <xf numFmtId="0" fontId="24" fillId="26" borderId="0" xfId="1523" applyFont="1" applyFill="1" applyProtection="1">
      <protection locked="0"/>
    </xf>
    <xf numFmtId="0" fontId="37" fillId="0" borderId="11" xfId="1523" applyFont="1" applyBorder="1" applyAlignment="1" applyProtection="1">
      <alignment horizontal="right" vertical="center" wrapText="1"/>
    </xf>
    <xf numFmtId="0" fontId="24" fillId="0" borderId="11" xfId="1523" applyFont="1" applyBorder="1" applyAlignment="1" applyProtection="1">
      <alignment horizontal="center" vertical="center"/>
    </xf>
    <xf numFmtId="4" fontId="24" fillId="0" borderId="11" xfId="1523" applyNumberFormat="1" applyFont="1" applyBorder="1" applyAlignment="1" applyProtection="1">
      <alignment vertical="center"/>
    </xf>
    <xf numFmtId="44" fontId="24" fillId="36" borderId="28" xfId="2658" applyFont="1" applyFill="1" applyBorder="1" applyAlignment="1" applyProtection="1">
      <alignment vertical="center"/>
    </xf>
    <xf numFmtId="0" fontId="36" fillId="0" borderId="11" xfId="1523" applyFont="1" applyBorder="1" applyAlignment="1" applyProtection="1">
      <alignment horizontal="right" vertical="center" wrapText="1"/>
    </xf>
    <xf numFmtId="4" fontId="37" fillId="0" borderId="11" xfId="1523" applyNumberFormat="1" applyFont="1" applyBorder="1" applyAlignment="1" applyProtection="1">
      <alignment horizontal="right" vertical="center"/>
    </xf>
    <xf numFmtId="0" fontId="32" fillId="0" borderId="11" xfId="1523" applyFont="1" applyBorder="1" applyAlignment="1" applyProtection="1">
      <alignment horizontal="center" vertical="center"/>
    </xf>
    <xf numFmtId="4" fontId="32" fillId="0" borderId="11" xfId="1523" applyNumberFormat="1" applyFont="1" applyBorder="1" applyAlignment="1" applyProtection="1">
      <alignment horizontal="right" vertical="center"/>
    </xf>
    <xf numFmtId="4" fontId="32" fillId="0" borderId="11" xfId="1523" applyNumberFormat="1" applyFont="1" applyBorder="1" applyAlignment="1" applyProtection="1">
      <alignment vertical="center"/>
    </xf>
    <xf numFmtId="0" fontId="24" fillId="0" borderId="14" xfId="1523" applyFont="1" applyBorder="1" applyAlignment="1" applyProtection="1">
      <alignment horizontal="justify" vertical="center" wrapText="1"/>
    </xf>
    <xf numFmtId="49" fontId="36" fillId="0" borderId="14" xfId="1523" applyNumberFormat="1" applyFont="1" applyBorder="1" applyAlignment="1" applyProtection="1">
      <alignment horizontal="right" vertical="center"/>
    </xf>
    <xf numFmtId="4" fontId="36" fillId="0" borderId="14" xfId="1523" applyNumberFormat="1" applyFont="1" applyBorder="1" applyAlignment="1" applyProtection="1">
      <alignment horizontal="right" vertical="center"/>
    </xf>
    <xf numFmtId="0" fontId="24" fillId="0" borderId="14" xfId="1523" applyFont="1" applyBorder="1" applyAlignment="1" applyProtection="1">
      <alignment horizontal="center" vertical="center"/>
    </xf>
    <xf numFmtId="1" fontId="81" fillId="0" borderId="12" xfId="1523" applyNumberFormat="1" applyFont="1" applyBorder="1" applyAlignment="1" applyProtection="1">
      <alignment horizontal="center" vertical="center"/>
    </xf>
    <xf numFmtId="49" fontId="36" fillId="0" borderId="11" xfId="1523" applyNumberFormat="1" applyFont="1" applyBorder="1" applyAlignment="1" applyProtection="1">
      <alignment horizontal="right" vertical="center"/>
    </xf>
    <xf numFmtId="4" fontId="24" fillId="0" borderId="13" xfId="1523" applyNumberFormat="1" applyFont="1" applyBorder="1" applyAlignment="1" applyProtection="1">
      <alignment vertical="center"/>
    </xf>
    <xf numFmtId="4" fontId="24" fillId="0" borderId="11" xfId="1523" applyNumberFormat="1" applyFont="1" applyFill="1" applyBorder="1" applyAlignment="1" applyProtection="1">
      <alignment vertical="center"/>
    </xf>
    <xf numFmtId="4" fontId="24" fillId="0" borderId="13" xfId="1523" applyNumberFormat="1" applyFont="1" applyFill="1" applyBorder="1" applyAlignment="1" applyProtection="1">
      <alignment vertical="center"/>
    </xf>
    <xf numFmtId="1" fontId="24" fillId="0" borderId="12" xfId="1523" applyNumberFormat="1" applyFont="1" applyBorder="1" applyAlignment="1" applyProtection="1">
      <alignment horizontal="center" vertical="center"/>
    </xf>
    <xf numFmtId="0" fontId="36" fillId="0" borderId="14" xfId="1523" applyFont="1" applyBorder="1" applyAlignment="1" applyProtection="1">
      <alignment horizontal="justify" vertical="center" wrapText="1"/>
    </xf>
    <xf numFmtId="1" fontId="24" fillId="0" borderId="14" xfId="1458" applyNumberFormat="1" applyFont="1" applyFill="1" applyBorder="1" applyAlignment="1" applyProtection="1">
      <alignment horizontal="center" vertical="center"/>
    </xf>
    <xf numFmtId="0" fontId="24" fillId="0" borderId="14" xfId="1458" applyFont="1" applyFill="1" applyBorder="1" applyAlignment="1" applyProtection="1">
      <alignment horizontal="justify" vertical="center" wrapText="1"/>
    </xf>
    <xf numFmtId="1" fontId="52" fillId="0" borderId="15" xfId="1538" applyNumberFormat="1" applyFont="1" applyFill="1" applyBorder="1" applyAlignment="1" applyProtection="1">
      <alignment horizontal="right" vertical="center" wrapText="1"/>
    </xf>
    <xf numFmtId="1" fontId="36" fillId="0" borderId="15" xfId="1538" applyNumberFormat="1" applyFont="1" applyFill="1" applyBorder="1" applyAlignment="1" applyProtection="1">
      <alignment horizontal="center" vertical="center" wrapText="1"/>
    </xf>
    <xf numFmtId="4" fontId="24" fillId="0" borderId="14" xfId="1458" applyNumberFormat="1" applyFont="1" applyFill="1" applyBorder="1" applyAlignment="1" applyProtection="1">
      <alignment horizontal="center" vertical="center"/>
    </xf>
    <xf numFmtId="0" fontId="36" fillId="0" borderId="11" xfId="1458" applyFont="1" applyFill="1" applyBorder="1" applyAlignment="1" applyProtection="1">
      <alignment horizontal="center" vertical="center" wrapText="1"/>
    </xf>
    <xf numFmtId="4" fontId="36" fillId="0" borderId="11" xfId="1458" applyNumberFormat="1" applyFont="1" applyFill="1" applyBorder="1" applyAlignment="1" applyProtection="1">
      <alignment vertical="center"/>
    </xf>
    <xf numFmtId="1" fontId="24" fillId="0" borderId="14" xfId="1458" applyNumberFormat="1" applyFont="1" applyBorder="1" applyAlignment="1" applyProtection="1">
      <alignment horizontal="center" vertical="center"/>
    </xf>
    <xf numFmtId="0" fontId="32" fillId="0" borderId="14" xfId="1458" applyFont="1" applyBorder="1" applyAlignment="1" applyProtection="1">
      <alignment horizontal="center" vertical="center"/>
    </xf>
    <xf numFmtId="0" fontId="37" fillId="0" borderId="14" xfId="1458" applyFont="1" applyBorder="1" applyAlignment="1" applyProtection="1">
      <alignment horizontal="right" vertical="center"/>
    </xf>
    <xf numFmtId="4" fontId="37" fillId="0" borderId="14" xfId="1458" applyNumberFormat="1" applyFont="1" applyBorder="1" applyAlignment="1" applyProtection="1">
      <alignment vertical="center"/>
    </xf>
    <xf numFmtId="4" fontId="32" fillId="0" borderId="14" xfId="1458" applyNumberFormat="1" applyFont="1" applyBorder="1" applyAlignment="1" applyProtection="1">
      <alignment vertical="center"/>
    </xf>
    <xf numFmtId="4" fontId="32" fillId="0" borderId="14" xfId="1458" applyNumberFormat="1" applyFont="1" applyBorder="1" applyAlignment="1" applyProtection="1">
      <alignment horizontal="right" vertical="center"/>
    </xf>
    <xf numFmtId="0" fontId="24" fillId="0" borderId="16" xfId="1458" applyFont="1" applyBorder="1" applyProtection="1"/>
    <xf numFmtId="4" fontId="32" fillId="0" borderId="16" xfId="1458" applyNumberFormat="1" applyFont="1" applyBorder="1" applyAlignment="1" applyProtection="1">
      <alignment horizontal="right" vertical="center"/>
    </xf>
    <xf numFmtId="44" fontId="24" fillId="37" borderId="29" xfId="2658" applyFont="1" applyFill="1" applyBorder="1" applyAlignment="1" applyProtection="1">
      <alignment vertical="center"/>
      <protection locked="0"/>
    </xf>
    <xf numFmtId="44" fontId="24" fillId="0" borderId="16" xfId="2658" applyFont="1" applyFill="1" applyBorder="1" applyAlignment="1" applyProtection="1">
      <alignment vertical="center"/>
    </xf>
    <xf numFmtId="4" fontId="24" fillId="0" borderId="15" xfId="1523" applyNumberFormat="1" applyFont="1" applyFill="1" applyBorder="1" applyAlignment="1" applyProtection="1">
      <alignment vertical="center"/>
    </xf>
    <xf numFmtId="0" fontId="0" fillId="0" borderId="0" xfId="0" applyProtection="1"/>
    <xf numFmtId="0" fontId="0" fillId="38" borderId="0" xfId="0" applyFill="1" applyProtection="1"/>
    <xf numFmtId="166" fontId="33" fillId="0" borderId="12" xfId="1538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1523" applyFont="1" applyFill="1" applyBorder="1" applyProtection="1">
      <protection locked="0"/>
    </xf>
    <xf numFmtId="2" fontId="24" fillId="0" borderId="0" xfId="1523" applyNumberFormat="1" applyFont="1" applyFill="1" applyProtection="1">
      <protection locked="0"/>
    </xf>
    <xf numFmtId="0" fontId="24" fillId="0" borderId="0" xfId="1458" applyFont="1" applyFill="1" applyProtection="1">
      <protection locked="0"/>
    </xf>
    <xf numFmtId="166" fontId="24" fillId="0" borderId="0" xfId="1538" applyNumberFormat="1" applyFont="1" applyFill="1" applyBorder="1" applyAlignment="1" applyProtection="1">
      <protection locked="0"/>
    </xf>
    <xf numFmtId="4" fontId="24" fillId="0" borderId="0" xfId="1458" applyNumberFormat="1" applyFont="1" applyFill="1" applyProtection="1">
      <protection locked="0"/>
    </xf>
    <xf numFmtId="0" fontId="67" fillId="0" borderId="0" xfId="1523" applyFont="1" applyFill="1" applyAlignment="1" applyProtection="1">
      <alignment horizontal="left" vertical="center"/>
      <protection locked="0"/>
    </xf>
    <xf numFmtId="1" fontId="24" fillId="0" borderId="11" xfId="1523" applyNumberFormat="1" applyFont="1" applyFill="1" applyBorder="1" applyAlignment="1" applyProtection="1">
      <alignment horizontal="center" vertical="center" wrapText="1"/>
    </xf>
    <xf numFmtId="0" fontId="24" fillId="0" borderId="11" xfId="1523" applyFont="1" applyFill="1" applyBorder="1" applyAlignment="1" applyProtection="1">
      <alignment horizontal="left" vertical="center" wrapText="1"/>
    </xf>
    <xf numFmtId="0" fontId="24" fillId="0" borderId="11" xfId="1523" applyFont="1" applyFill="1" applyBorder="1" applyAlignment="1" applyProtection="1">
      <alignment horizontal="center" vertical="center" wrapText="1"/>
    </xf>
    <xf numFmtId="44" fontId="24" fillId="0" borderId="11" xfId="2658" applyFont="1" applyFill="1" applyBorder="1" applyAlignment="1" applyProtection="1">
      <alignment horizontal="right" vertical="center" wrapText="1"/>
    </xf>
    <xf numFmtId="0" fontId="32" fillId="0" borderId="11" xfId="1523" applyFont="1" applyFill="1" applyBorder="1" applyAlignment="1" applyProtection="1">
      <alignment horizontal="center" vertical="center" wrapText="1"/>
    </xf>
    <xf numFmtId="44" fontId="32" fillId="0" borderId="11" xfId="2658" applyFont="1" applyFill="1" applyBorder="1" applyAlignment="1" applyProtection="1">
      <alignment horizontal="right" vertical="center" wrapText="1"/>
    </xf>
    <xf numFmtId="0" fontId="28" fillId="28" borderId="10" xfId="1458" applyFont="1" applyFill="1" applyBorder="1" applyAlignment="1" applyProtection="1">
      <alignment horizontal="center" vertical="center"/>
    </xf>
    <xf numFmtId="0" fontId="28" fillId="28" borderId="11" xfId="1458" applyFont="1" applyFill="1" applyBorder="1" applyAlignment="1" applyProtection="1">
      <alignment horizontal="center" vertical="center"/>
    </xf>
    <xf numFmtId="0" fontId="28" fillId="28" borderId="14" xfId="1458" applyFont="1" applyFill="1" applyBorder="1" applyAlignment="1" applyProtection="1">
      <alignment horizontal="center" vertical="center"/>
    </xf>
    <xf numFmtId="0" fontId="28" fillId="28" borderId="15" xfId="1523" applyFont="1" applyFill="1" applyBorder="1" applyAlignment="1" applyProtection="1">
      <alignment horizontal="center" vertical="center" wrapText="1"/>
    </xf>
    <xf numFmtId="0" fontId="28" fillId="28" borderId="24" xfId="1523" applyFont="1" applyFill="1" applyBorder="1" applyAlignment="1" applyProtection="1">
      <alignment horizontal="center" vertical="center" wrapText="1"/>
    </xf>
    <xf numFmtId="0" fontId="28" fillId="28" borderId="16" xfId="1523" applyFont="1" applyFill="1" applyBorder="1" applyAlignment="1" applyProtection="1">
      <alignment horizontal="center" vertical="center" wrapText="1"/>
    </xf>
    <xf numFmtId="0" fontId="28" fillId="28" borderId="12" xfId="1523" applyFont="1" applyFill="1" applyBorder="1" applyAlignment="1" applyProtection="1">
      <alignment horizontal="right" vertical="center"/>
    </xf>
    <xf numFmtId="0" fontId="28" fillId="28" borderId="15" xfId="1523" applyFont="1" applyFill="1" applyBorder="1" applyAlignment="1" applyProtection="1">
      <alignment horizontal="right" vertical="center"/>
    </xf>
    <xf numFmtId="0" fontId="28" fillId="28" borderId="25" xfId="1523" applyFont="1" applyFill="1" applyBorder="1" applyAlignment="1" applyProtection="1">
      <alignment horizontal="center" vertical="center"/>
    </xf>
    <xf numFmtId="0" fontId="28" fillId="28" borderId="26" xfId="1523" applyFont="1" applyFill="1" applyBorder="1" applyAlignment="1" applyProtection="1">
      <alignment horizontal="center" vertical="center"/>
    </xf>
    <xf numFmtId="0" fontId="28" fillId="28" borderId="27" xfId="1523" applyFont="1" applyFill="1" applyBorder="1" applyAlignment="1" applyProtection="1">
      <alignment horizontal="center" vertical="center"/>
    </xf>
    <xf numFmtId="1" fontId="24" fillId="0" borderId="11" xfId="1523" applyNumberFormat="1" applyFont="1" applyBorder="1" applyAlignment="1" applyProtection="1">
      <alignment horizontal="center" vertical="center" wrapText="1"/>
    </xf>
    <xf numFmtId="0" fontId="24" fillId="0" borderId="11" xfId="1523" applyFont="1" applyBorder="1" applyAlignment="1" applyProtection="1">
      <alignment horizontal="center" vertical="center" wrapText="1"/>
    </xf>
    <xf numFmtId="0" fontId="51" fillId="29" borderId="18" xfId="1458" applyFont="1" applyFill="1" applyBorder="1" applyAlignment="1" applyProtection="1">
      <alignment horizontal="center" vertical="center" wrapText="1"/>
    </xf>
    <xf numFmtId="0" fontId="51" fillId="29" borderId="23" xfId="1458" applyFont="1" applyFill="1" applyBorder="1" applyAlignment="1" applyProtection="1">
      <alignment horizontal="center" vertical="center" wrapText="1"/>
    </xf>
    <xf numFmtId="0" fontId="51" fillId="29" borderId="17" xfId="1458" applyFont="1" applyFill="1" applyBorder="1" applyAlignment="1" applyProtection="1">
      <alignment horizontal="center" vertical="center" wrapText="1"/>
    </xf>
    <xf numFmtId="0" fontId="81" fillId="38" borderId="30" xfId="1523" applyFont="1" applyFill="1" applyBorder="1" applyAlignment="1" applyProtection="1">
      <alignment horizontal="right" vertical="center"/>
    </xf>
    <xf numFmtId="0" fontId="82" fillId="37" borderId="30" xfId="1523" applyFont="1" applyFill="1" applyBorder="1" applyAlignment="1" applyProtection="1">
      <alignment horizontal="center" vertical="center"/>
      <protection locked="0"/>
    </xf>
    <xf numFmtId="0" fontId="24" fillId="0" borderId="14" xfId="1523" applyFont="1" applyBorder="1" applyAlignment="1" applyProtection="1">
      <alignment horizontal="center" vertical="center" wrapText="1"/>
    </xf>
    <xf numFmtId="4" fontId="24" fillId="0" borderId="14" xfId="1523" applyNumberFormat="1" applyFont="1" applyBorder="1" applyAlignment="1" applyProtection="1">
      <alignment horizontal="center" vertical="center"/>
    </xf>
    <xf numFmtId="0" fontId="28" fillId="28" borderId="12" xfId="1523" applyFont="1" applyFill="1" applyBorder="1" applyAlignment="1" applyProtection="1">
      <alignment horizontal="center" vertical="center"/>
    </xf>
    <xf numFmtId="0" fontId="28" fillId="28" borderId="0" xfId="1523" applyFont="1" applyFill="1" applyBorder="1" applyAlignment="1" applyProtection="1">
      <alignment horizontal="center" vertical="center"/>
    </xf>
    <xf numFmtId="0" fontId="28" fillId="28" borderId="13" xfId="1523" applyFont="1" applyFill="1" applyBorder="1" applyAlignment="1" applyProtection="1">
      <alignment horizontal="center" vertical="center"/>
    </xf>
    <xf numFmtId="0" fontId="24" fillId="0" borderId="10" xfId="1523" applyFont="1" applyBorder="1" applyAlignment="1" applyProtection="1">
      <alignment horizontal="center" vertical="center" wrapText="1"/>
    </xf>
    <xf numFmtId="0" fontId="28" fillId="28" borderId="11" xfId="1523" applyFont="1" applyFill="1" applyBorder="1" applyAlignment="1" applyProtection="1">
      <alignment horizontal="center" vertical="center" wrapText="1"/>
    </xf>
    <xf numFmtId="0" fontId="65" fillId="0" borderId="0" xfId="495" applyFont="1" applyBorder="1" applyAlignment="1">
      <alignment horizontal="center" vertical="center"/>
    </xf>
    <xf numFmtId="0" fontId="42" fillId="0" borderId="0" xfId="502" applyFont="1" applyFill="1" applyBorder="1" applyAlignment="1">
      <alignment horizontal="left" vertical="center" wrapText="1"/>
    </xf>
    <xf numFmtId="0" fontId="43" fillId="0" borderId="0" xfId="1522" applyFont="1" applyFill="1" applyBorder="1" applyAlignment="1">
      <alignment horizontal="center" vertical="center"/>
    </xf>
    <xf numFmtId="0" fontId="65" fillId="0" borderId="0" xfId="495" applyFont="1" applyBorder="1" applyAlignment="1" applyProtection="1">
      <alignment horizontal="center" vertical="center"/>
    </xf>
    <xf numFmtId="0" fontId="42" fillId="0" borderId="0" xfId="502" applyFont="1" applyFill="1" applyBorder="1" applyAlignment="1" applyProtection="1">
      <alignment horizontal="left" vertical="center" wrapText="1"/>
    </xf>
    <xf numFmtId="0" fontId="43" fillId="0" borderId="0" xfId="1522" applyFont="1" applyFill="1" applyBorder="1" applyAlignment="1" applyProtection="1">
      <alignment horizontal="center" vertical="center"/>
    </xf>
    <xf numFmtId="0" fontId="28" fillId="28" borderId="15" xfId="1523" applyFont="1" applyFill="1" applyBorder="1" applyAlignment="1" applyProtection="1">
      <alignment horizontal="center" vertical="center"/>
    </xf>
    <xf numFmtId="0" fontId="28" fillId="28" borderId="24" xfId="1523" applyFont="1" applyFill="1" applyBorder="1" applyAlignment="1" applyProtection="1">
      <alignment horizontal="center" vertical="center"/>
    </xf>
    <xf numFmtId="0" fontId="28" fillId="28" borderId="16" xfId="1523" applyFont="1" applyFill="1" applyBorder="1" applyAlignment="1" applyProtection="1">
      <alignment horizontal="center" vertical="center"/>
    </xf>
    <xf numFmtId="0" fontId="68" fillId="0" borderId="0" xfId="2608" applyFont="1" applyFill="1" applyAlignment="1">
      <alignment horizontal="center" vertical="center" wrapText="1"/>
    </xf>
    <xf numFmtId="0" fontId="70" fillId="0" borderId="0" xfId="2608" applyFont="1" applyFill="1" applyAlignment="1">
      <alignment horizontal="center" vertical="center" wrapText="1"/>
    </xf>
    <xf numFmtId="0" fontId="49" fillId="28" borderId="1" xfId="1180" applyFont="1" applyFill="1" applyBorder="1" applyAlignment="1">
      <alignment horizontal="center" vertical="center"/>
    </xf>
    <xf numFmtId="0" fontId="84" fillId="40" borderId="30" xfId="1523" applyFont="1" applyFill="1" applyBorder="1" applyAlignment="1" applyProtection="1">
      <alignment horizontal="center" vertical="center"/>
    </xf>
    <xf numFmtId="0" fontId="85" fillId="39" borderId="31" xfId="1458" applyFont="1" applyFill="1" applyBorder="1" applyAlignment="1" applyProtection="1">
      <alignment horizontal="left" vertical="center" wrapText="1"/>
    </xf>
    <xf numFmtId="0" fontId="85" fillId="39" borderId="26" xfId="1458" applyFont="1" applyFill="1" applyBorder="1" applyAlignment="1" applyProtection="1">
      <alignment horizontal="left" vertical="center" wrapText="1"/>
    </xf>
    <xf numFmtId="0" fontId="85" fillId="39" borderId="27" xfId="1458" applyFont="1" applyFill="1" applyBorder="1" applyAlignment="1" applyProtection="1">
      <alignment horizontal="left" vertical="center" wrapText="1"/>
    </xf>
    <xf numFmtId="0" fontId="85" fillId="39" borderId="12" xfId="1458" applyFont="1" applyFill="1" applyBorder="1" applyAlignment="1" applyProtection="1">
      <alignment horizontal="left" vertical="center" wrapText="1"/>
    </xf>
    <xf numFmtId="0" fontId="85" fillId="39" borderId="0" xfId="1458" applyFont="1" applyFill="1" applyBorder="1" applyAlignment="1" applyProtection="1">
      <alignment horizontal="left" vertical="center" wrapText="1"/>
    </xf>
    <xf numFmtId="0" fontId="85" fillId="39" borderId="13" xfId="1458" applyFont="1" applyFill="1" applyBorder="1" applyAlignment="1" applyProtection="1">
      <alignment horizontal="left" vertical="center" wrapText="1"/>
    </xf>
    <xf numFmtId="0" fontId="88" fillId="38" borderId="31" xfId="1458" applyFont="1" applyFill="1" applyBorder="1" applyAlignment="1" applyProtection="1">
      <alignment horizontal="left" vertical="center" wrapText="1"/>
    </xf>
    <xf numFmtId="0" fontId="88" fillId="38" borderId="26" xfId="1458" applyFont="1" applyFill="1" applyBorder="1" applyAlignment="1" applyProtection="1">
      <alignment horizontal="left" vertical="center" wrapText="1"/>
    </xf>
    <xf numFmtId="0" fontId="88" fillId="38" borderId="27" xfId="1458" applyFont="1" applyFill="1" applyBorder="1" applyAlignment="1" applyProtection="1">
      <alignment horizontal="left" vertical="center" wrapText="1"/>
    </xf>
    <xf numFmtId="0" fontId="88" fillId="38" borderId="12" xfId="1458" applyFont="1" applyFill="1" applyBorder="1" applyAlignment="1" applyProtection="1">
      <alignment horizontal="left" vertical="center" wrapText="1"/>
    </xf>
    <xf numFmtId="0" fontId="88" fillId="38" borderId="0" xfId="1458" applyFont="1" applyFill="1" applyBorder="1" applyAlignment="1" applyProtection="1">
      <alignment horizontal="left" vertical="center" wrapText="1"/>
    </xf>
    <xf numFmtId="0" fontId="88" fillId="38" borderId="13" xfId="1458" applyFont="1" applyFill="1" applyBorder="1" applyAlignment="1" applyProtection="1">
      <alignment horizontal="left" vertical="center" wrapText="1"/>
    </xf>
    <xf numFmtId="0" fontId="88" fillId="38" borderId="15" xfId="1458" applyFont="1" applyFill="1" applyBorder="1" applyAlignment="1" applyProtection="1">
      <alignment horizontal="left" vertical="center" wrapText="1"/>
    </xf>
    <xf numFmtId="0" fontId="88" fillId="38" borderId="24" xfId="1458" applyFont="1" applyFill="1" applyBorder="1" applyAlignment="1" applyProtection="1">
      <alignment horizontal="left" vertical="center" wrapText="1"/>
    </xf>
    <xf numFmtId="0" fontId="88" fillId="38" borderId="16" xfId="1458" applyFont="1" applyFill="1" applyBorder="1" applyAlignment="1" applyProtection="1">
      <alignment horizontal="left" vertical="center" wrapText="1"/>
    </xf>
    <xf numFmtId="10" fontId="28" fillId="41" borderId="16" xfId="1523" applyNumberFormat="1" applyFont="1" applyFill="1" applyBorder="1" applyAlignment="1" applyProtection="1">
      <alignment horizontal="left" vertical="center"/>
      <protection locked="0"/>
    </xf>
    <xf numFmtId="10" fontId="28" fillId="41" borderId="13" xfId="1523" applyNumberFormat="1" applyFont="1" applyFill="1" applyBorder="1" applyAlignment="1" applyProtection="1">
      <alignment horizontal="left" vertical="center"/>
      <protection locked="0"/>
    </xf>
    <xf numFmtId="0" fontId="28" fillId="28" borderId="31" xfId="1523" applyFont="1" applyFill="1" applyBorder="1" applyAlignment="1" applyProtection="1">
      <alignment horizontal="center" vertical="center" wrapText="1"/>
    </xf>
    <xf numFmtId="0" fontId="28" fillId="28" borderId="26" xfId="1523" applyFont="1" applyFill="1" applyBorder="1" applyAlignment="1" applyProtection="1">
      <alignment horizontal="center" vertical="center" wrapText="1"/>
    </xf>
    <xf numFmtId="0" fontId="28" fillId="28" borderId="27" xfId="1523" applyFont="1" applyFill="1" applyBorder="1" applyAlignment="1" applyProtection="1">
      <alignment horizontal="center" vertical="center" wrapText="1"/>
    </xf>
  </cellXfs>
  <cellStyles count="2659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20% - Ênfase1 2" xfId="8" xr:uid="{00000000-0005-0000-0000-000006000000}"/>
    <cellStyle name="20% - Ênfase2 2" xfId="9" xr:uid="{00000000-0005-0000-0000-000007000000}"/>
    <cellStyle name="20% - Ênfase3 2" xfId="10" xr:uid="{00000000-0005-0000-0000-000008000000}"/>
    <cellStyle name="20% - Ênfase4 2" xfId="11" xr:uid="{00000000-0005-0000-0000-000009000000}"/>
    <cellStyle name="20% - Ênfase5 2" xfId="12" xr:uid="{00000000-0005-0000-0000-00000A000000}"/>
    <cellStyle name="20% - Ênfase6 2" xfId="13" xr:uid="{00000000-0005-0000-0000-00000B000000}"/>
    <cellStyle name="40% - Accent1" xfId="14" xr:uid="{00000000-0005-0000-0000-00000C000000}"/>
    <cellStyle name="40% - Accent2" xfId="15" xr:uid="{00000000-0005-0000-0000-00000D000000}"/>
    <cellStyle name="40% - Accent3" xfId="16" xr:uid="{00000000-0005-0000-0000-00000E000000}"/>
    <cellStyle name="40% - Accent4" xfId="17" xr:uid="{00000000-0005-0000-0000-00000F000000}"/>
    <cellStyle name="40% - Accent5" xfId="18" xr:uid="{00000000-0005-0000-0000-000010000000}"/>
    <cellStyle name="40% - Accent6" xfId="19" xr:uid="{00000000-0005-0000-0000-000011000000}"/>
    <cellStyle name="40% - Ênfase1 2" xfId="20" xr:uid="{00000000-0005-0000-0000-000012000000}"/>
    <cellStyle name="40% - Ênfase2 2" xfId="21" xr:uid="{00000000-0005-0000-0000-000013000000}"/>
    <cellStyle name="40% - Ênfase3 2" xfId="22" xr:uid="{00000000-0005-0000-0000-000014000000}"/>
    <cellStyle name="40% - Ênfase4 2" xfId="23" xr:uid="{00000000-0005-0000-0000-000015000000}"/>
    <cellStyle name="40% - Ênfase5 2" xfId="24" xr:uid="{00000000-0005-0000-0000-000016000000}"/>
    <cellStyle name="40% - Ênfase6 2" xfId="25" xr:uid="{00000000-0005-0000-0000-000017000000}"/>
    <cellStyle name="60% - Accent1" xfId="26" xr:uid="{00000000-0005-0000-0000-000018000000}"/>
    <cellStyle name="60% - Accent2" xfId="27" xr:uid="{00000000-0005-0000-0000-000019000000}"/>
    <cellStyle name="60% - Accent3" xfId="28" xr:uid="{00000000-0005-0000-0000-00001A000000}"/>
    <cellStyle name="60% - Accent4" xfId="29" xr:uid="{00000000-0005-0000-0000-00001B000000}"/>
    <cellStyle name="60% - Accent5" xfId="30" xr:uid="{00000000-0005-0000-0000-00001C000000}"/>
    <cellStyle name="60% - Accent6" xfId="31" xr:uid="{00000000-0005-0000-0000-00001D000000}"/>
    <cellStyle name="60% - Ênfase1 2" xfId="32" xr:uid="{00000000-0005-0000-0000-00001E000000}"/>
    <cellStyle name="60% - Ênfase2 2" xfId="33" xr:uid="{00000000-0005-0000-0000-00001F000000}"/>
    <cellStyle name="60% - Ênfase3 2" xfId="34" xr:uid="{00000000-0005-0000-0000-000020000000}"/>
    <cellStyle name="60% - Ênfase4 2" xfId="35" xr:uid="{00000000-0005-0000-0000-000021000000}"/>
    <cellStyle name="60% - Ênfase5 2" xfId="36" xr:uid="{00000000-0005-0000-0000-000022000000}"/>
    <cellStyle name="60% - Ênfase6 2" xfId="37" xr:uid="{00000000-0005-0000-0000-000023000000}"/>
    <cellStyle name="Accent1" xfId="38" xr:uid="{00000000-0005-0000-0000-000024000000}"/>
    <cellStyle name="Accent2" xfId="39" xr:uid="{00000000-0005-0000-0000-000025000000}"/>
    <cellStyle name="Accent3" xfId="40" xr:uid="{00000000-0005-0000-0000-000026000000}"/>
    <cellStyle name="Accent4" xfId="41" xr:uid="{00000000-0005-0000-0000-000027000000}"/>
    <cellStyle name="Accent5" xfId="42" xr:uid="{00000000-0005-0000-0000-000028000000}"/>
    <cellStyle name="Accent6" xfId="43" xr:uid="{00000000-0005-0000-0000-000029000000}"/>
    <cellStyle name="Bad" xfId="2582" xr:uid="{00000000-0005-0000-0000-00002A000000}"/>
    <cellStyle name="Bad 1" xfId="44" xr:uid="{00000000-0005-0000-0000-00002B000000}"/>
    <cellStyle name="Bom 2" xfId="45" xr:uid="{00000000-0005-0000-0000-00002C000000}"/>
    <cellStyle name="cabeçalho de tabela" xfId="46" xr:uid="{00000000-0005-0000-0000-00002D000000}"/>
    <cellStyle name="Calculation" xfId="47" xr:uid="{00000000-0005-0000-0000-00002E000000}"/>
    <cellStyle name="Calculation 2" xfId="48" xr:uid="{00000000-0005-0000-0000-00002F000000}"/>
    <cellStyle name="Calculation 3" xfId="49" xr:uid="{00000000-0005-0000-0000-000030000000}"/>
    <cellStyle name="Cálculo 2" xfId="51" xr:uid="{00000000-0005-0000-0000-000031000000}"/>
    <cellStyle name="Cálculo 3" xfId="52" xr:uid="{00000000-0005-0000-0000-000032000000}"/>
    <cellStyle name="Célula de Verificação 2" xfId="53" xr:uid="{00000000-0005-0000-0000-000033000000}"/>
    <cellStyle name="Célula Vinculada 2" xfId="54" xr:uid="{00000000-0005-0000-0000-000034000000}"/>
    <cellStyle name="Check Cell" xfId="50" xr:uid="{00000000-0005-0000-0000-000035000000}"/>
    <cellStyle name="Comma 10 2" xfId="2583" xr:uid="{00000000-0005-0000-0000-000036000000}"/>
    <cellStyle name="Comma 10 2 2" xfId="2584" xr:uid="{00000000-0005-0000-0000-000037000000}"/>
    <cellStyle name="Ênfase1 2" xfId="2576" xr:uid="{00000000-0005-0000-0000-000038000000}"/>
    <cellStyle name="Ênfase2 2" xfId="2577" xr:uid="{00000000-0005-0000-0000-000039000000}"/>
    <cellStyle name="Ênfase3 2" xfId="2578" xr:uid="{00000000-0005-0000-0000-00003A000000}"/>
    <cellStyle name="Ênfase4 2" xfId="2579" xr:uid="{00000000-0005-0000-0000-00003B000000}"/>
    <cellStyle name="Ênfase5 2" xfId="2580" xr:uid="{00000000-0005-0000-0000-00003C000000}"/>
    <cellStyle name="Ênfase6 2" xfId="2581" xr:uid="{00000000-0005-0000-0000-00003D000000}"/>
    <cellStyle name="Entrada 2" xfId="55" xr:uid="{00000000-0005-0000-0000-00003E000000}"/>
    <cellStyle name="Entrada 3" xfId="56" xr:uid="{00000000-0005-0000-0000-00003F000000}"/>
    <cellStyle name="Euro" xfId="57" xr:uid="{00000000-0005-0000-0000-000040000000}"/>
    <cellStyle name="Explanatory Text" xfId="58" xr:uid="{00000000-0005-0000-0000-000041000000}"/>
    <cellStyle name="Good" xfId="2585" xr:uid="{00000000-0005-0000-0000-000042000000}"/>
    <cellStyle name="Good 2" xfId="59" xr:uid="{00000000-0005-0000-0000-000043000000}"/>
    <cellStyle name="Heading 1" xfId="2586" xr:uid="{00000000-0005-0000-0000-000044000000}"/>
    <cellStyle name="Heading 1 3" xfId="60" xr:uid="{00000000-0005-0000-0000-000045000000}"/>
    <cellStyle name="Heading 2" xfId="2587" xr:uid="{00000000-0005-0000-0000-000046000000}"/>
    <cellStyle name="Heading 2 4" xfId="61" xr:uid="{00000000-0005-0000-0000-000047000000}"/>
    <cellStyle name="Heading 3" xfId="62" xr:uid="{00000000-0005-0000-0000-000048000000}"/>
    <cellStyle name="Heading 4" xfId="63" xr:uid="{00000000-0005-0000-0000-000049000000}"/>
    <cellStyle name="Incorreto 2" xfId="64" xr:uid="{00000000-0005-0000-0000-00004A000000}"/>
    <cellStyle name="Input" xfId="65" xr:uid="{00000000-0005-0000-0000-00004B000000}"/>
    <cellStyle name="Input 2" xfId="66" xr:uid="{00000000-0005-0000-0000-00004C000000}"/>
    <cellStyle name="Input 3" xfId="67" xr:uid="{00000000-0005-0000-0000-00004D000000}"/>
    <cellStyle name="Linked Cell" xfId="68" xr:uid="{00000000-0005-0000-0000-00004E000000}"/>
    <cellStyle name="Moeda" xfId="2658" builtinId="4"/>
    <cellStyle name="Moeda 2" xfId="69" xr:uid="{00000000-0005-0000-0000-00004F000000}"/>
    <cellStyle name="Moeda 2 2" xfId="70" xr:uid="{00000000-0005-0000-0000-000050000000}"/>
    <cellStyle name="Moeda 3" xfId="71" xr:uid="{00000000-0005-0000-0000-000051000000}"/>
    <cellStyle name="Moeda 3 2" xfId="72" xr:uid="{00000000-0005-0000-0000-000052000000}"/>
    <cellStyle name="Moeda 3 3" xfId="73" xr:uid="{00000000-0005-0000-0000-000053000000}"/>
    <cellStyle name="Moeda 3 3 2" xfId="74" xr:uid="{00000000-0005-0000-0000-000054000000}"/>
    <cellStyle name="Moeda 3 3 2 2" xfId="75" xr:uid="{00000000-0005-0000-0000-000055000000}"/>
    <cellStyle name="Moeda 3 3 3" xfId="76" xr:uid="{00000000-0005-0000-0000-000056000000}"/>
    <cellStyle name="Moeda 4" xfId="77" xr:uid="{00000000-0005-0000-0000-000057000000}"/>
    <cellStyle name="Moeda 4 2" xfId="2631" xr:uid="{00000000-0005-0000-0000-000058000000}"/>
    <cellStyle name="Moeda 5" xfId="78" xr:uid="{00000000-0005-0000-0000-000059000000}"/>
    <cellStyle name="Moeda 5 2" xfId="79" xr:uid="{00000000-0005-0000-0000-00005A000000}"/>
    <cellStyle name="Moeda 5 2 2" xfId="80" xr:uid="{00000000-0005-0000-0000-00005B000000}"/>
    <cellStyle name="Moeda 5 3" xfId="81" xr:uid="{00000000-0005-0000-0000-00005C000000}"/>
    <cellStyle name="Moeda 5 4" xfId="82" xr:uid="{00000000-0005-0000-0000-00005D000000}"/>
    <cellStyle name="Moeda 6" xfId="83" xr:uid="{00000000-0005-0000-0000-00005E000000}"/>
    <cellStyle name="Moeda 7" xfId="2588" xr:uid="{00000000-0005-0000-0000-00005F000000}"/>
    <cellStyle name="Neutra 2" xfId="84" xr:uid="{00000000-0005-0000-0000-000060000000}"/>
    <cellStyle name="Neutral" xfId="2589" xr:uid="{00000000-0005-0000-0000-000061000000}"/>
    <cellStyle name="Neutral 5" xfId="85" xr:uid="{00000000-0005-0000-0000-000062000000}"/>
    <cellStyle name="Normal" xfId="0" builtinId="0"/>
    <cellStyle name="Normal 10" xfId="86" xr:uid="{00000000-0005-0000-0000-000064000000}"/>
    <cellStyle name="Normal 10 10" xfId="87" xr:uid="{00000000-0005-0000-0000-000065000000}"/>
    <cellStyle name="Normal 10 10 2" xfId="88" xr:uid="{00000000-0005-0000-0000-000066000000}"/>
    <cellStyle name="Normal 10 11" xfId="89" xr:uid="{00000000-0005-0000-0000-000067000000}"/>
    <cellStyle name="Normal 10 2" xfId="90" xr:uid="{00000000-0005-0000-0000-000068000000}"/>
    <cellStyle name="Normal 10 2 10" xfId="91" xr:uid="{00000000-0005-0000-0000-000069000000}"/>
    <cellStyle name="Normal 10 2 2" xfId="92" xr:uid="{00000000-0005-0000-0000-00006A000000}"/>
    <cellStyle name="Normal 10 2 2 2" xfId="93" xr:uid="{00000000-0005-0000-0000-00006B000000}"/>
    <cellStyle name="Normal 10 2 2 2 2" xfId="94" xr:uid="{00000000-0005-0000-0000-00006C000000}"/>
    <cellStyle name="Normal 10 2 2 2 2 2" xfId="95" xr:uid="{00000000-0005-0000-0000-00006D000000}"/>
    <cellStyle name="Normal 10 2 2 2 2 2 2" xfId="96" xr:uid="{00000000-0005-0000-0000-00006E000000}"/>
    <cellStyle name="Normal 10 2 2 2 2 3" xfId="97" xr:uid="{00000000-0005-0000-0000-00006F000000}"/>
    <cellStyle name="Normal 10 2 2 2 3" xfId="98" xr:uid="{00000000-0005-0000-0000-000070000000}"/>
    <cellStyle name="Normal 10 2 2 2 3 2" xfId="99" xr:uid="{00000000-0005-0000-0000-000071000000}"/>
    <cellStyle name="Normal 10 2 2 2 4" xfId="100" xr:uid="{00000000-0005-0000-0000-000072000000}"/>
    <cellStyle name="Normal 10 2 2 3" xfId="101" xr:uid="{00000000-0005-0000-0000-000073000000}"/>
    <cellStyle name="Normal 10 2 2 3 2" xfId="102" xr:uid="{00000000-0005-0000-0000-000074000000}"/>
    <cellStyle name="Normal 10 2 2 3 2 2" xfId="103" xr:uid="{00000000-0005-0000-0000-000075000000}"/>
    <cellStyle name="Normal 10 2 2 3 3" xfId="104" xr:uid="{00000000-0005-0000-0000-000076000000}"/>
    <cellStyle name="Normal 10 2 2 4" xfId="105" xr:uid="{00000000-0005-0000-0000-000077000000}"/>
    <cellStyle name="Normal 10 2 2 4 2" xfId="106" xr:uid="{00000000-0005-0000-0000-000078000000}"/>
    <cellStyle name="Normal 10 2 2 5" xfId="107" xr:uid="{00000000-0005-0000-0000-000079000000}"/>
    <cellStyle name="Normal 10 2 3" xfId="108" xr:uid="{00000000-0005-0000-0000-00007A000000}"/>
    <cellStyle name="Normal 10 2 3 2" xfId="109" xr:uid="{00000000-0005-0000-0000-00007B000000}"/>
    <cellStyle name="Normal 10 2 3 2 2" xfId="110" xr:uid="{00000000-0005-0000-0000-00007C000000}"/>
    <cellStyle name="Normal 10 2 3 2 2 2" xfId="111" xr:uid="{00000000-0005-0000-0000-00007D000000}"/>
    <cellStyle name="Normal 10 2 3 2 2 2 2" xfId="112" xr:uid="{00000000-0005-0000-0000-00007E000000}"/>
    <cellStyle name="Normal 10 2 3 2 2 3" xfId="113" xr:uid="{00000000-0005-0000-0000-00007F000000}"/>
    <cellStyle name="Normal 10 2 3 2 3" xfId="114" xr:uid="{00000000-0005-0000-0000-000080000000}"/>
    <cellStyle name="Normal 10 2 3 2 3 2" xfId="115" xr:uid="{00000000-0005-0000-0000-000081000000}"/>
    <cellStyle name="Normal 10 2 3 2 4" xfId="116" xr:uid="{00000000-0005-0000-0000-000082000000}"/>
    <cellStyle name="Normal 10 2 3 3" xfId="117" xr:uid="{00000000-0005-0000-0000-000083000000}"/>
    <cellStyle name="Normal 10 2 3 3 2" xfId="118" xr:uid="{00000000-0005-0000-0000-000084000000}"/>
    <cellStyle name="Normal 10 2 3 3 2 2" xfId="119" xr:uid="{00000000-0005-0000-0000-000085000000}"/>
    <cellStyle name="Normal 10 2 3 3 3" xfId="120" xr:uid="{00000000-0005-0000-0000-000086000000}"/>
    <cellStyle name="Normal 10 2 3 4" xfId="121" xr:uid="{00000000-0005-0000-0000-000087000000}"/>
    <cellStyle name="Normal 10 2 3 4 2" xfId="122" xr:uid="{00000000-0005-0000-0000-000088000000}"/>
    <cellStyle name="Normal 10 2 3 5" xfId="123" xr:uid="{00000000-0005-0000-0000-000089000000}"/>
    <cellStyle name="Normal 10 2 4" xfId="124" xr:uid="{00000000-0005-0000-0000-00008A000000}"/>
    <cellStyle name="Normal 10 2 4 2" xfId="125" xr:uid="{00000000-0005-0000-0000-00008B000000}"/>
    <cellStyle name="Normal 10 2 4 2 2" xfId="126" xr:uid="{00000000-0005-0000-0000-00008C000000}"/>
    <cellStyle name="Normal 10 2 4 2 2 2" xfId="127" xr:uid="{00000000-0005-0000-0000-00008D000000}"/>
    <cellStyle name="Normal 10 2 4 2 2 2 2" xfId="128" xr:uid="{00000000-0005-0000-0000-00008E000000}"/>
    <cellStyle name="Normal 10 2 4 2 2 3" xfId="129" xr:uid="{00000000-0005-0000-0000-00008F000000}"/>
    <cellStyle name="Normal 10 2 4 2 3" xfId="130" xr:uid="{00000000-0005-0000-0000-000090000000}"/>
    <cellStyle name="Normal 10 2 4 2 3 2" xfId="131" xr:uid="{00000000-0005-0000-0000-000091000000}"/>
    <cellStyle name="Normal 10 2 4 2 4" xfId="132" xr:uid="{00000000-0005-0000-0000-000092000000}"/>
    <cellStyle name="Normal 10 2 4 3" xfId="133" xr:uid="{00000000-0005-0000-0000-000093000000}"/>
    <cellStyle name="Normal 10 2 4 3 2" xfId="134" xr:uid="{00000000-0005-0000-0000-000094000000}"/>
    <cellStyle name="Normal 10 2 4 3 2 2" xfId="135" xr:uid="{00000000-0005-0000-0000-000095000000}"/>
    <cellStyle name="Normal 10 2 4 3 3" xfId="136" xr:uid="{00000000-0005-0000-0000-000096000000}"/>
    <cellStyle name="Normal 10 2 4 4" xfId="137" xr:uid="{00000000-0005-0000-0000-000097000000}"/>
    <cellStyle name="Normal 10 2 4 4 2" xfId="138" xr:uid="{00000000-0005-0000-0000-000098000000}"/>
    <cellStyle name="Normal 10 2 4 5" xfId="139" xr:uid="{00000000-0005-0000-0000-000099000000}"/>
    <cellStyle name="Normal 10 2 5" xfId="140" xr:uid="{00000000-0005-0000-0000-00009A000000}"/>
    <cellStyle name="Normal 10 2 5 2" xfId="141" xr:uid="{00000000-0005-0000-0000-00009B000000}"/>
    <cellStyle name="Normal 10 2 5 2 2" xfId="142" xr:uid="{00000000-0005-0000-0000-00009C000000}"/>
    <cellStyle name="Normal 10 2 5 2 2 2" xfId="143" xr:uid="{00000000-0005-0000-0000-00009D000000}"/>
    <cellStyle name="Normal 10 2 5 2 2 2 2" xfId="144" xr:uid="{00000000-0005-0000-0000-00009E000000}"/>
    <cellStyle name="Normal 10 2 5 2 2 3" xfId="145" xr:uid="{00000000-0005-0000-0000-00009F000000}"/>
    <cellStyle name="Normal 10 2 5 2 3" xfId="146" xr:uid="{00000000-0005-0000-0000-0000A0000000}"/>
    <cellStyle name="Normal 10 2 5 2 3 2" xfId="147" xr:uid="{00000000-0005-0000-0000-0000A1000000}"/>
    <cellStyle name="Normal 10 2 5 2 4" xfId="148" xr:uid="{00000000-0005-0000-0000-0000A2000000}"/>
    <cellStyle name="Normal 10 2 5 3" xfId="149" xr:uid="{00000000-0005-0000-0000-0000A3000000}"/>
    <cellStyle name="Normal 10 2 5 3 2" xfId="150" xr:uid="{00000000-0005-0000-0000-0000A4000000}"/>
    <cellStyle name="Normal 10 2 5 3 2 2" xfId="151" xr:uid="{00000000-0005-0000-0000-0000A5000000}"/>
    <cellStyle name="Normal 10 2 5 3 3" xfId="152" xr:uid="{00000000-0005-0000-0000-0000A6000000}"/>
    <cellStyle name="Normal 10 2 5 4" xfId="153" xr:uid="{00000000-0005-0000-0000-0000A7000000}"/>
    <cellStyle name="Normal 10 2 5 4 2" xfId="154" xr:uid="{00000000-0005-0000-0000-0000A8000000}"/>
    <cellStyle name="Normal 10 2 5 5" xfId="155" xr:uid="{00000000-0005-0000-0000-0000A9000000}"/>
    <cellStyle name="Normal 10 2 6" xfId="156" xr:uid="{00000000-0005-0000-0000-0000AA000000}"/>
    <cellStyle name="Normal 10 2 6 2" xfId="157" xr:uid="{00000000-0005-0000-0000-0000AB000000}"/>
    <cellStyle name="Normal 10 2 6 2 2" xfId="158" xr:uid="{00000000-0005-0000-0000-0000AC000000}"/>
    <cellStyle name="Normal 10 2 6 2 2 2" xfId="159" xr:uid="{00000000-0005-0000-0000-0000AD000000}"/>
    <cellStyle name="Normal 10 2 6 2 2 2 2" xfId="160" xr:uid="{00000000-0005-0000-0000-0000AE000000}"/>
    <cellStyle name="Normal 10 2 6 2 2 3" xfId="161" xr:uid="{00000000-0005-0000-0000-0000AF000000}"/>
    <cellStyle name="Normal 10 2 6 2 3" xfId="162" xr:uid="{00000000-0005-0000-0000-0000B0000000}"/>
    <cellStyle name="Normal 10 2 6 2 3 2" xfId="163" xr:uid="{00000000-0005-0000-0000-0000B1000000}"/>
    <cellStyle name="Normal 10 2 6 2 4" xfId="164" xr:uid="{00000000-0005-0000-0000-0000B2000000}"/>
    <cellStyle name="Normal 10 2 6 3" xfId="165" xr:uid="{00000000-0005-0000-0000-0000B3000000}"/>
    <cellStyle name="Normal 10 2 6 3 2" xfId="166" xr:uid="{00000000-0005-0000-0000-0000B4000000}"/>
    <cellStyle name="Normal 10 2 6 3 2 2" xfId="167" xr:uid="{00000000-0005-0000-0000-0000B5000000}"/>
    <cellStyle name="Normal 10 2 6 3 3" xfId="168" xr:uid="{00000000-0005-0000-0000-0000B6000000}"/>
    <cellStyle name="Normal 10 2 6 4" xfId="169" xr:uid="{00000000-0005-0000-0000-0000B7000000}"/>
    <cellStyle name="Normal 10 2 6 4 2" xfId="170" xr:uid="{00000000-0005-0000-0000-0000B8000000}"/>
    <cellStyle name="Normal 10 2 6 5" xfId="171" xr:uid="{00000000-0005-0000-0000-0000B9000000}"/>
    <cellStyle name="Normal 10 2 7" xfId="172" xr:uid="{00000000-0005-0000-0000-0000BA000000}"/>
    <cellStyle name="Normal 10 2 7 2" xfId="173" xr:uid="{00000000-0005-0000-0000-0000BB000000}"/>
    <cellStyle name="Normal 10 2 7 2 2" xfId="174" xr:uid="{00000000-0005-0000-0000-0000BC000000}"/>
    <cellStyle name="Normal 10 2 7 2 2 2" xfId="175" xr:uid="{00000000-0005-0000-0000-0000BD000000}"/>
    <cellStyle name="Normal 10 2 7 2 3" xfId="176" xr:uid="{00000000-0005-0000-0000-0000BE000000}"/>
    <cellStyle name="Normal 10 2 7 3" xfId="177" xr:uid="{00000000-0005-0000-0000-0000BF000000}"/>
    <cellStyle name="Normal 10 2 7 3 2" xfId="178" xr:uid="{00000000-0005-0000-0000-0000C0000000}"/>
    <cellStyle name="Normal 10 2 7 4" xfId="179" xr:uid="{00000000-0005-0000-0000-0000C1000000}"/>
    <cellStyle name="Normal 10 2 8" xfId="180" xr:uid="{00000000-0005-0000-0000-0000C2000000}"/>
    <cellStyle name="Normal 10 2 8 2" xfId="181" xr:uid="{00000000-0005-0000-0000-0000C3000000}"/>
    <cellStyle name="Normal 10 2 8 2 2" xfId="182" xr:uid="{00000000-0005-0000-0000-0000C4000000}"/>
    <cellStyle name="Normal 10 2 8 3" xfId="183" xr:uid="{00000000-0005-0000-0000-0000C5000000}"/>
    <cellStyle name="Normal 10 2 9" xfId="184" xr:uid="{00000000-0005-0000-0000-0000C6000000}"/>
    <cellStyle name="Normal 10 2 9 2" xfId="185" xr:uid="{00000000-0005-0000-0000-0000C7000000}"/>
    <cellStyle name="Normal 10 3" xfId="186" xr:uid="{00000000-0005-0000-0000-0000C8000000}"/>
    <cellStyle name="Normal 10 3 2" xfId="187" xr:uid="{00000000-0005-0000-0000-0000C9000000}"/>
    <cellStyle name="Normal 10 3 2 2" xfId="188" xr:uid="{00000000-0005-0000-0000-0000CA000000}"/>
    <cellStyle name="Normal 10 3 2 2 2" xfId="189" xr:uid="{00000000-0005-0000-0000-0000CB000000}"/>
    <cellStyle name="Normal 10 3 2 2 2 2" xfId="190" xr:uid="{00000000-0005-0000-0000-0000CC000000}"/>
    <cellStyle name="Normal 10 3 2 2 3" xfId="191" xr:uid="{00000000-0005-0000-0000-0000CD000000}"/>
    <cellStyle name="Normal 10 3 2 3" xfId="192" xr:uid="{00000000-0005-0000-0000-0000CE000000}"/>
    <cellStyle name="Normal 10 3 2 3 2" xfId="193" xr:uid="{00000000-0005-0000-0000-0000CF000000}"/>
    <cellStyle name="Normal 10 3 2 4" xfId="194" xr:uid="{00000000-0005-0000-0000-0000D0000000}"/>
    <cellStyle name="Normal 10 3 3" xfId="195" xr:uid="{00000000-0005-0000-0000-0000D1000000}"/>
    <cellStyle name="Normal 10 3 3 2" xfId="196" xr:uid="{00000000-0005-0000-0000-0000D2000000}"/>
    <cellStyle name="Normal 10 3 3 2 2" xfId="197" xr:uid="{00000000-0005-0000-0000-0000D3000000}"/>
    <cellStyle name="Normal 10 3 3 3" xfId="198" xr:uid="{00000000-0005-0000-0000-0000D4000000}"/>
    <cellStyle name="Normal 10 3 4" xfId="199" xr:uid="{00000000-0005-0000-0000-0000D5000000}"/>
    <cellStyle name="Normal 10 3 4 2" xfId="200" xr:uid="{00000000-0005-0000-0000-0000D6000000}"/>
    <cellStyle name="Normal 10 3 5" xfId="201" xr:uid="{00000000-0005-0000-0000-0000D7000000}"/>
    <cellStyle name="Normal 10 4" xfId="202" xr:uid="{00000000-0005-0000-0000-0000D8000000}"/>
    <cellStyle name="Normal 10 4 2" xfId="203" xr:uid="{00000000-0005-0000-0000-0000D9000000}"/>
    <cellStyle name="Normal 10 4 2 2" xfId="204" xr:uid="{00000000-0005-0000-0000-0000DA000000}"/>
    <cellStyle name="Normal 10 4 2 2 2" xfId="205" xr:uid="{00000000-0005-0000-0000-0000DB000000}"/>
    <cellStyle name="Normal 10 4 2 2 2 2" xfId="206" xr:uid="{00000000-0005-0000-0000-0000DC000000}"/>
    <cellStyle name="Normal 10 4 2 2 3" xfId="207" xr:uid="{00000000-0005-0000-0000-0000DD000000}"/>
    <cellStyle name="Normal 10 4 2 3" xfId="208" xr:uid="{00000000-0005-0000-0000-0000DE000000}"/>
    <cellStyle name="Normal 10 4 2 3 2" xfId="209" xr:uid="{00000000-0005-0000-0000-0000DF000000}"/>
    <cellStyle name="Normal 10 4 2 4" xfId="210" xr:uid="{00000000-0005-0000-0000-0000E0000000}"/>
    <cellStyle name="Normal 10 4 3" xfId="211" xr:uid="{00000000-0005-0000-0000-0000E1000000}"/>
    <cellStyle name="Normal 10 4 3 2" xfId="212" xr:uid="{00000000-0005-0000-0000-0000E2000000}"/>
    <cellStyle name="Normal 10 4 3 2 2" xfId="213" xr:uid="{00000000-0005-0000-0000-0000E3000000}"/>
    <cellStyle name="Normal 10 4 3 3" xfId="214" xr:uid="{00000000-0005-0000-0000-0000E4000000}"/>
    <cellStyle name="Normal 10 4 4" xfId="215" xr:uid="{00000000-0005-0000-0000-0000E5000000}"/>
    <cellStyle name="Normal 10 4 4 2" xfId="216" xr:uid="{00000000-0005-0000-0000-0000E6000000}"/>
    <cellStyle name="Normal 10 4 5" xfId="217" xr:uid="{00000000-0005-0000-0000-0000E7000000}"/>
    <cellStyle name="Normal 10 5" xfId="218" xr:uid="{00000000-0005-0000-0000-0000E8000000}"/>
    <cellStyle name="Normal 10 5 2" xfId="219" xr:uid="{00000000-0005-0000-0000-0000E9000000}"/>
    <cellStyle name="Normal 10 5 2 2" xfId="220" xr:uid="{00000000-0005-0000-0000-0000EA000000}"/>
    <cellStyle name="Normal 10 5 2 2 2" xfId="221" xr:uid="{00000000-0005-0000-0000-0000EB000000}"/>
    <cellStyle name="Normal 10 5 2 2 2 2" xfId="222" xr:uid="{00000000-0005-0000-0000-0000EC000000}"/>
    <cellStyle name="Normal 10 5 2 2 3" xfId="223" xr:uid="{00000000-0005-0000-0000-0000ED000000}"/>
    <cellStyle name="Normal 10 5 2 3" xfId="224" xr:uid="{00000000-0005-0000-0000-0000EE000000}"/>
    <cellStyle name="Normal 10 5 2 3 2" xfId="225" xr:uid="{00000000-0005-0000-0000-0000EF000000}"/>
    <cellStyle name="Normal 10 5 2 4" xfId="226" xr:uid="{00000000-0005-0000-0000-0000F0000000}"/>
    <cellStyle name="Normal 10 5 3" xfId="227" xr:uid="{00000000-0005-0000-0000-0000F1000000}"/>
    <cellStyle name="Normal 10 5 3 2" xfId="228" xr:uid="{00000000-0005-0000-0000-0000F2000000}"/>
    <cellStyle name="Normal 10 5 3 2 2" xfId="229" xr:uid="{00000000-0005-0000-0000-0000F3000000}"/>
    <cellStyle name="Normal 10 5 3 3" xfId="230" xr:uid="{00000000-0005-0000-0000-0000F4000000}"/>
    <cellStyle name="Normal 10 5 4" xfId="231" xr:uid="{00000000-0005-0000-0000-0000F5000000}"/>
    <cellStyle name="Normal 10 5 4 2" xfId="232" xr:uid="{00000000-0005-0000-0000-0000F6000000}"/>
    <cellStyle name="Normal 10 5 5" xfId="233" xr:uid="{00000000-0005-0000-0000-0000F7000000}"/>
    <cellStyle name="Normal 10 6" xfId="234" xr:uid="{00000000-0005-0000-0000-0000F8000000}"/>
    <cellStyle name="Normal 10 6 2" xfId="235" xr:uid="{00000000-0005-0000-0000-0000F9000000}"/>
    <cellStyle name="Normal 10 6 2 2" xfId="236" xr:uid="{00000000-0005-0000-0000-0000FA000000}"/>
    <cellStyle name="Normal 10 6 2 2 2" xfId="237" xr:uid="{00000000-0005-0000-0000-0000FB000000}"/>
    <cellStyle name="Normal 10 6 2 2 2 2" xfId="238" xr:uid="{00000000-0005-0000-0000-0000FC000000}"/>
    <cellStyle name="Normal 10 6 2 2 3" xfId="239" xr:uid="{00000000-0005-0000-0000-0000FD000000}"/>
    <cellStyle name="Normal 10 6 2 3" xfId="240" xr:uid="{00000000-0005-0000-0000-0000FE000000}"/>
    <cellStyle name="Normal 10 6 2 3 2" xfId="241" xr:uid="{00000000-0005-0000-0000-0000FF000000}"/>
    <cellStyle name="Normal 10 6 2 4" xfId="242" xr:uid="{00000000-0005-0000-0000-000000010000}"/>
    <cellStyle name="Normal 10 6 3" xfId="243" xr:uid="{00000000-0005-0000-0000-000001010000}"/>
    <cellStyle name="Normal 10 6 3 2" xfId="244" xr:uid="{00000000-0005-0000-0000-000002010000}"/>
    <cellStyle name="Normal 10 6 3 2 2" xfId="245" xr:uid="{00000000-0005-0000-0000-000003010000}"/>
    <cellStyle name="Normal 10 6 3 3" xfId="246" xr:uid="{00000000-0005-0000-0000-000004010000}"/>
    <cellStyle name="Normal 10 6 4" xfId="247" xr:uid="{00000000-0005-0000-0000-000005010000}"/>
    <cellStyle name="Normal 10 6 4 2" xfId="248" xr:uid="{00000000-0005-0000-0000-000006010000}"/>
    <cellStyle name="Normal 10 6 5" xfId="249" xr:uid="{00000000-0005-0000-0000-000007010000}"/>
    <cellStyle name="Normal 10 7" xfId="250" xr:uid="{00000000-0005-0000-0000-000008010000}"/>
    <cellStyle name="Normal 10 7 2" xfId="251" xr:uid="{00000000-0005-0000-0000-000009010000}"/>
    <cellStyle name="Normal 10 7 2 2" xfId="252" xr:uid="{00000000-0005-0000-0000-00000A010000}"/>
    <cellStyle name="Normal 10 7 2 2 2" xfId="253" xr:uid="{00000000-0005-0000-0000-00000B010000}"/>
    <cellStyle name="Normal 10 7 2 2 2 2" xfId="254" xr:uid="{00000000-0005-0000-0000-00000C010000}"/>
    <cellStyle name="Normal 10 7 2 2 3" xfId="255" xr:uid="{00000000-0005-0000-0000-00000D010000}"/>
    <cellStyle name="Normal 10 7 2 3" xfId="256" xr:uid="{00000000-0005-0000-0000-00000E010000}"/>
    <cellStyle name="Normal 10 7 2 3 2" xfId="257" xr:uid="{00000000-0005-0000-0000-00000F010000}"/>
    <cellStyle name="Normal 10 7 2 4" xfId="258" xr:uid="{00000000-0005-0000-0000-000010010000}"/>
    <cellStyle name="Normal 10 7 3" xfId="259" xr:uid="{00000000-0005-0000-0000-000011010000}"/>
    <cellStyle name="Normal 10 7 3 2" xfId="260" xr:uid="{00000000-0005-0000-0000-000012010000}"/>
    <cellStyle name="Normal 10 7 3 2 2" xfId="261" xr:uid="{00000000-0005-0000-0000-000013010000}"/>
    <cellStyle name="Normal 10 7 3 3" xfId="262" xr:uid="{00000000-0005-0000-0000-000014010000}"/>
    <cellStyle name="Normal 10 7 4" xfId="263" xr:uid="{00000000-0005-0000-0000-000015010000}"/>
    <cellStyle name="Normal 10 7 4 2" xfId="264" xr:uid="{00000000-0005-0000-0000-000016010000}"/>
    <cellStyle name="Normal 10 7 5" xfId="265" xr:uid="{00000000-0005-0000-0000-000017010000}"/>
    <cellStyle name="Normal 10 8" xfId="266" xr:uid="{00000000-0005-0000-0000-000018010000}"/>
    <cellStyle name="Normal 10 8 2" xfId="267" xr:uid="{00000000-0005-0000-0000-000019010000}"/>
    <cellStyle name="Normal 10 8 2 2" xfId="268" xr:uid="{00000000-0005-0000-0000-00001A010000}"/>
    <cellStyle name="Normal 10 8 2 2 2" xfId="269" xr:uid="{00000000-0005-0000-0000-00001B010000}"/>
    <cellStyle name="Normal 10 8 2 3" xfId="270" xr:uid="{00000000-0005-0000-0000-00001C010000}"/>
    <cellStyle name="Normal 10 8 3" xfId="271" xr:uid="{00000000-0005-0000-0000-00001D010000}"/>
    <cellStyle name="Normal 10 8 3 2" xfId="272" xr:uid="{00000000-0005-0000-0000-00001E010000}"/>
    <cellStyle name="Normal 10 8 4" xfId="273" xr:uid="{00000000-0005-0000-0000-00001F010000}"/>
    <cellStyle name="Normal 10 9" xfId="274" xr:uid="{00000000-0005-0000-0000-000020010000}"/>
    <cellStyle name="Normal 10 9 2" xfId="275" xr:uid="{00000000-0005-0000-0000-000021010000}"/>
    <cellStyle name="Normal 10 9 2 2" xfId="276" xr:uid="{00000000-0005-0000-0000-000022010000}"/>
    <cellStyle name="Normal 10 9 3" xfId="277" xr:uid="{00000000-0005-0000-0000-000023010000}"/>
    <cellStyle name="Normal 11" xfId="278" xr:uid="{00000000-0005-0000-0000-000024010000}"/>
    <cellStyle name="Normal 11 10" xfId="279" xr:uid="{00000000-0005-0000-0000-000025010000}"/>
    <cellStyle name="Normal 11 10 2" xfId="280" xr:uid="{00000000-0005-0000-0000-000026010000}"/>
    <cellStyle name="Normal 11 10 2 2" xfId="281" xr:uid="{00000000-0005-0000-0000-000027010000}"/>
    <cellStyle name="Normal 11 10 2 2 2" xfId="282" xr:uid="{00000000-0005-0000-0000-000028010000}"/>
    <cellStyle name="Normal 11 10 2 2 2 2" xfId="283" xr:uid="{00000000-0005-0000-0000-000029010000}"/>
    <cellStyle name="Normal 11 10 2 2 3" xfId="284" xr:uid="{00000000-0005-0000-0000-00002A010000}"/>
    <cellStyle name="Normal 11 10 2 3" xfId="285" xr:uid="{00000000-0005-0000-0000-00002B010000}"/>
    <cellStyle name="Normal 11 10 2 3 2" xfId="286" xr:uid="{00000000-0005-0000-0000-00002C010000}"/>
    <cellStyle name="Normal 11 10 2 4" xfId="287" xr:uid="{00000000-0005-0000-0000-00002D010000}"/>
    <cellStyle name="Normal 11 10 3" xfId="288" xr:uid="{00000000-0005-0000-0000-00002E010000}"/>
    <cellStyle name="Normal 11 10 3 2" xfId="289" xr:uid="{00000000-0005-0000-0000-00002F010000}"/>
    <cellStyle name="Normal 11 10 3 2 2" xfId="290" xr:uid="{00000000-0005-0000-0000-000030010000}"/>
    <cellStyle name="Normal 11 10 3 3" xfId="291" xr:uid="{00000000-0005-0000-0000-000031010000}"/>
    <cellStyle name="Normal 11 10 4" xfId="292" xr:uid="{00000000-0005-0000-0000-000032010000}"/>
    <cellStyle name="Normal 11 10 4 2" xfId="293" xr:uid="{00000000-0005-0000-0000-000033010000}"/>
    <cellStyle name="Normal 11 10 5" xfId="294" xr:uid="{00000000-0005-0000-0000-000034010000}"/>
    <cellStyle name="Normal 11 11" xfId="295" xr:uid="{00000000-0005-0000-0000-000035010000}"/>
    <cellStyle name="Normal 11 11 2" xfId="296" xr:uid="{00000000-0005-0000-0000-000036010000}"/>
    <cellStyle name="Normal 11 11 2 2" xfId="297" xr:uid="{00000000-0005-0000-0000-000037010000}"/>
    <cellStyle name="Normal 11 11 2 2 2" xfId="298" xr:uid="{00000000-0005-0000-0000-000038010000}"/>
    <cellStyle name="Normal 11 11 2 2 2 2" xfId="299" xr:uid="{00000000-0005-0000-0000-000039010000}"/>
    <cellStyle name="Normal 11 11 2 2 3" xfId="300" xr:uid="{00000000-0005-0000-0000-00003A010000}"/>
    <cellStyle name="Normal 11 11 2 3" xfId="301" xr:uid="{00000000-0005-0000-0000-00003B010000}"/>
    <cellStyle name="Normal 11 11 2 3 2" xfId="302" xr:uid="{00000000-0005-0000-0000-00003C010000}"/>
    <cellStyle name="Normal 11 11 2 4" xfId="303" xr:uid="{00000000-0005-0000-0000-00003D010000}"/>
    <cellStyle name="Normal 11 11 3" xfId="304" xr:uid="{00000000-0005-0000-0000-00003E010000}"/>
    <cellStyle name="Normal 11 11 3 2" xfId="305" xr:uid="{00000000-0005-0000-0000-00003F010000}"/>
    <cellStyle name="Normal 11 11 3 2 2" xfId="306" xr:uid="{00000000-0005-0000-0000-000040010000}"/>
    <cellStyle name="Normal 11 11 3 3" xfId="307" xr:uid="{00000000-0005-0000-0000-000041010000}"/>
    <cellStyle name="Normal 11 11 4" xfId="308" xr:uid="{00000000-0005-0000-0000-000042010000}"/>
    <cellStyle name="Normal 11 11 4 2" xfId="309" xr:uid="{00000000-0005-0000-0000-000043010000}"/>
    <cellStyle name="Normal 11 11 5" xfId="310" xr:uid="{00000000-0005-0000-0000-000044010000}"/>
    <cellStyle name="Normal 11 12" xfId="311" xr:uid="{00000000-0005-0000-0000-000045010000}"/>
    <cellStyle name="Normal 11 12 10" xfId="312" xr:uid="{00000000-0005-0000-0000-000046010000}"/>
    <cellStyle name="Normal 11 12 10 2" xfId="313" xr:uid="{00000000-0005-0000-0000-000047010000}"/>
    <cellStyle name="Normal 11 12 10 2 2" xfId="314" xr:uid="{00000000-0005-0000-0000-000048010000}"/>
    <cellStyle name="Normal 11 12 10 3" xfId="315" xr:uid="{00000000-0005-0000-0000-000049010000}"/>
    <cellStyle name="Normal 11 12 11" xfId="316" xr:uid="{00000000-0005-0000-0000-00004A010000}"/>
    <cellStyle name="Normal 11 12 11 2" xfId="317" xr:uid="{00000000-0005-0000-0000-00004B010000}"/>
    <cellStyle name="Normal 11 12 11 2 2" xfId="318" xr:uid="{00000000-0005-0000-0000-00004C010000}"/>
    <cellStyle name="Normal 11 12 11 2 3" xfId="319" xr:uid="{00000000-0005-0000-0000-00004D010000}"/>
    <cellStyle name="Normal 11 12 11 2 4" xfId="2632" xr:uid="{00000000-0005-0000-0000-00004E010000}"/>
    <cellStyle name="Normal 11 12 11 3" xfId="320" xr:uid="{00000000-0005-0000-0000-00004F010000}"/>
    <cellStyle name="Normal 11 12 11 4" xfId="321" xr:uid="{00000000-0005-0000-0000-000050010000}"/>
    <cellStyle name="Normal 11 12 11 4 2" xfId="322" xr:uid="{00000000-0005-0000-0000-000051010000}"/>
    <cellStyle name="Normal 11 12 11 4 2 2" xfId="323" xr:uid="{00000000-0005-0000-0000-000052010000}"/>
    <cellStyle name="Normal 11 12 11 4 2 2 2" xfId="324" xr:uid="{00000000-0005-0000-0000-000053010000}"/>
    <cellStyle name="Normal 11 12 12" xfId="325" xr:uid="{00000000-0005-0000-0000-000054010000}"/>
    <cellStyle name="Normal 11 12 13" xfId="326" xr:uid="{00000000-0005-0000-0000-000055010000}"/>
    <cellStyle name="Normal 11 12 2" xfId="327" xr:uid="{00000000-0005-0000-0000-000056010000}"/>
    <cellStyle name="Normal 11 12 2 2" xfId="328" xr:uid="{00000000-0005-0000-0000-000057010000}"/>
    <cellStyle name="Normal 11 12 2 2 2" xfId="329" xr:uid="{00000000-0005-0000-0000-000058010000}"/>
    <cellStyle name="Normal 11 12 2 2 2 2" xfId="330" xr:uid="{00000000-0005-0000-0000-000059010000}"/>
    <cellStyle name="Normal 11 12 2 2 2 2 2" xfId="331" xr:uid="{00000000-0005-0000-0000-00005A010000}"/>
    <cellStyle name="Normal 11 12 2 2 2 3" xfId="332" xr:uid="{00000000-0005-0000-0000-00005B010000}"/>
    <cellStyle name="Normal 11 12 2 2 3" xfId="333" xr:uid="{00000000-0005-0000-0000-00005C010000}"/>
    <cellStyle name="Normal 11 12 2 2 3 2" xfId="334" xr:uid="{00000000-0005-0000-0000-00005D010000}"/>
    <cellStyle name="Normal 11 12 2 2 4" xfId="335" xr:uid="{00000000-0005-0000-0000-00005E010000}"/>
    <cellStyle name="Normal 11 12 2 3" xfId="336" xr:uid="{00000000-0005-0000-0000-00005F010000}"/>
    <cellStyle name="Normal 11 12 2 3 2" xfId="337" xr:uid="{00000000-0005-0000-0000-000060010000}"/>
    <cellStyle name="Normal 11 12 2 3 2 2" xfId="338" xr:uid="{00000000-0005-0000-0000-000061010000}"/>
    <cellStyle name="Normal 11 12 2 3 3" xfId="339" xr:uid="{00000000-0005-0000-0000-000062010000}"/>
    <cellStyle name="Normal 11 12 2 4" xfId="340" xr:uid="{00000000-0005-0000-0000-000063010000}"/>
    <cellStyle name="Normal 11 12 2 4 2" xfId="341" xr:uid="{00000000-0005-0000-0000-000064010000}"/>
    <cellStyle name="Normal 11 12 2 5" xfId="342" xr:uid="{00000000-0005-0000-0000-000065010000}"/>
    <cellStyle name="Normal 11 12 3" xfId="343" xr:uid="{00000000-0005-0000-0000-000066010000}"/>
    <cellStyle name="Normal 11 12 3 2" xfId="344" xr:uid="{00000000-0005-0000-0000-000067010000}"/>
    <cellStyle name="Normal 11 12 3 2 2" xfId="345" xr:uid="{00000000-0005-0000-0000-000068010000}"/>
    <cellStyle name="Normal 11 12 3 2 2 2" xfId="346" xr:uid="{00000000-0005-0000-0000-000069010000}"/>
    <cellStyle name="Normal 11 12 3 2 3" xfId="347" xr:uid="{00000000-0005-0000-0000-00006A010000}"/>
    <cellStyle name="Normal 11 12 3 2 4" xfId="348" xr:uid="{00000000-0005-0000-0000-00006B010000}"/>
    <cellStyle name="Normal 11 12 3 2 5" xfId="349" xr:uid="{00000000-0005-0000-0000-00006C010000}"/>
    <cellStyle name="Normal 11 12 3 3" xfId="350" xr:uid="{00000000-0005-0000-0000-00006D010000}"/>
    <cellStyle name="Normal 11 12 3 3 2" xfId="351" xr:uid="{00000000-0005-0000-0000-00006E010000}"/>
    <cellStyle name="Normal 11 12 3 4" xfId="352" xr:uid="{00000000-0005-0000-0000-00006F010000}"/>
    <cellStyle name="Normal 11 12 4" xfId="353" xr:uid="{00000000-0005-0000-0000-000070010000}"/>
    <cellStyle name="Normal 11 12 4 2" xfId="354" xr:uid="{00000000-0005-0000-0000-000071010000}"/>
    <cellStyle name="Normal 11 12 4 2 10" xfId="355" xr:uid="{00000000-0005-0000-0000-000072010000}"/>
    <cellStyle name="Normal 11 12 4 2 11" xfId="356" xr:uid="{00000000-0005-0000-0000-000073010000}"/>
    <cellStyle name="Normal 11 12 4 2 12" xfId="2590" xr:uid="{00000000-0005-0000-0000-000074010000}"/>
    <cellStyle name="Normal 11 12 4 2 2" xfId="357" xr:uid="{00000000-0005-0000-0000-000075010000}"/>
    <cellStyle name="Normal 11 12 4 2 2 2" xfId="358" xr:uid="{00000000-0005-0000-0000-000076010000}"/>
    <cellStyle name="Normal 11 12 4 2 3" xfId="359" xr:uid="{00000000-0005-0000-0000-000077010000}"/>
    <cellStyle name="Normal 11 12 4 2 3 2" xfId="360" xr:uid="{00000000-0005-0000-0000-000078010000}"/>
    <cellStyle name="Normal 11 12 4 2 3 3" xfId="361" xr:uid="{00000000-0005-0000-0000-000079010000}"/>
    <cellStyle name="Normal 11 12 4 2 3 3 2" xfId="2591" xr:uid="{00000000-0005-0000-0000-00007A010000}"/>
    <cellStyle name="Normal 11 12 4 2 4" xfId="362" xr:uid="{00000000-0005-0000-0000-00007B010000}"/>
    <cellStyle name="Normal 11 12 4 2 4 2" xfId="363" xr:uid="{00000000-0005-0000-0000-00007C010000}"/>
    <cellStyle name="Normal 11 12 4 2 4 3" xfId="364" xr:uid="{00000000-0005-0000-0000-00007D010000}"/>
    <cellStyle name="Normal 11 12 4 2 4 4" xfId="365" xr:uid="{00000000-0005-0000-0000-00007E010000}"/>
    <cellStyle name="Normal 11 12 4 2 5" xfId="366" xr:uid="{00000000-0005-0000-0000-00007F010000}"/>
    <cellStyle name="Normal 11 12 4 2 6" xfId="367" xr:uid="{00000000-0005-0000-0000-000080010000}"/>
    <cellStyle name="Normal 11 12 4 2 6 2" xfId="368" xr:uid="{00000000-0005-0000-0000-000081010000}"/>
    <cellStyle name="Normal 11 12 4 2 6 2 2" xfId="369" xr:uid="{00000000-0005-0000-0000-000082010000}"/>
    <cellStyle name="Normal 11 12 4 2 7" xfId="370" xr:uid="{00000000-0005-0000-0000-000083010000}"/>
    <cellStyle name="Normal 11 12 4 2 8" xfId="371" xr:uid="{00000000-0005-0000-0000-000084010000}"/>
    <cellStyle name="Normal 11 12 4 2 9" xfId="372" xr:uid="{00000000-0005-0000-0000-000085010000}"/>
    <cellStyle name="Normal 11 12 4 2 9 2" xfId="2592" xr:uid="{00000000-0005-0000-0000-000086010000}"/>
    <cellStyle name="Normal 11 12 4 2 9 2 2" xfId="2593" xr:uid="{00000000-0005-0000-0000-000087010000}"/>
    <cellStyle name="Normal 11 12 4 2 9 2 2 2" xfId="2594" xr:uid="{00000000-0005-0000-0000-000088010000}"/>
    <cellStyle name="Normal 11 12 4 2 9 3" xfId="2633" xr:uid="{00000000-0005-0000-0000-000089010000}"/>
    <cellStyle name="Normal 11 12 4 3" xfId="373" xr:uid="{00000000-0005-0000-0000-00008A010000}"/>
    <cellStyle name="Normal 11 12 4 3 2" xfId="374" xr:uid="{00000000-0005-0000-0000-00008B010000}"/>
    <cellStyle name="Normal 11 12 4 3 2 2" xfId="375" xr:uid="{00000000-0005-0000-0000-00008C010000}"/>
    <cellStyle name="Normal 11 12 4 3 3" xfId="376" xr:uid="{00000000-0005-0000-0000-00008D010000}"/>
    <cellStyle name="Normal 11 12 4 4" xfId="377" xr:uid="{00000000-0005-0000-0000-00008E010000}"/>
    <cellStyle name="Normal 11 12 4 4 2" xfId="378" xr:uid="{00000000-0005-0000-0000-00008F010000}"/>
    <cellStyle name="Normal 11 12 4 5" xfId="379" xr:uid="{00000000-0005-0000-0000-000090010000}"/>
    <cellStyle name="Normal 11 12 5" xfId="380" xr:uid="{00000000-0005-0000-0000-000091010000}"/>
    <cellStyle name="Normal 11 12 5 2" xfId="381" xr:uid="{00000000-0005-0000-0000-000092010000}"/>
    <cellStyle name="Normal 11 12 5 2 2" xfId="382" xr:uid="{00000000-0005-0000-0000-000093010000}"/>
    <cellStyle name="Normal 11 12 5 3" xfId="383" xr:uid="{00000000-0005-0000-0000-000094010000}"/>
    <cellStyle name="Normal 11 12 6" xfId="384" xr:uid="{00000000-0005-0000-0000-000095010000}"/>
    <cellStyle name="Normal 11 12 6 2" xfId="385" xr:uid="{00000000-0005-0000-0000-000096010000}"/>
    <cellStyle name="Normal 11 12 6 2 2" xfId="386" xr:uid="{00000000-0005-0000-0000-000097010000}"/>
    <cellStyle name="Normal 11 12 6 2 2 2" xfId="387" xr:uid="{00000000-0005-0000-0000-000098010000}"/>
    <cellStyle name="Normal 11 12 6 2 3" xfId="388" xr:uid="{00000000-0005-0000-0000-000099010000}"/>
    <cellStyle name="Normal 11 12 6 2 4" xfId="389" xr:uid="{00000000-0005-0000-0000-00009A010000}"/>
    <cellStyle name="Normal 11 12 6 2 4 2" xfId="390" xr:uid="{00000000-0005-0000-0000-00009B010000}"/>
    <cellStyle name="Normal 11 12 6 2 4 3" xfId="391" xr:uid="{00000000-0005-0000-0000-00009C010000}"/>
    <cellStyle name="Normal 11 12 6 2 4 4" xfId="392" xr:uid="{00000000-0005-0000-0000-00009D010000}"/>
    <cellStyle name="Normal 11 12 6 3" xfId="393" xr:uid="{00000000-0005-0000-0000-00009E010000}"/>
    <cellStyle name="Normal 11 12 6 3 2" xfId="394" xr:uid="{00000000-0005-0000-0000-00009F010000}"/>
    <cellStyle name="Normal 11 12 6 4" xfId="395" xr:uid="{00000000-0005-0000-0000-0000A0010000}"/>
    <cellStyle name="Normal 11 12 7" xfId="396" xr:uid="{00000000-0005-0000-0000-0000A1010000}"/>
    <cellStyle name="Normal 11 12 7 2" xfId="397" xr:uid="{00000000-0005-0000-0000-0000A2010000}"/>
    <cellStyle name="Normal 11 12 7 2 2" xfId="398" xr:uid="{00000000-0005-0000-0000-0000A3010000}"/>
    <cellStyle name="Normal 11 12 7 3" xfId="399" xr:uid="{00000000-0005-0000-0000-0000A4010000}"/>
    <cellStyle name="Normal 11 12 8" xfId="400" xr:uid="{00000000-0005-0000-0000-0000A5010000}"/>
    <cellStyle name="Normal 11 12 8 2" xfId="401" xr:uid="{00000000-0005-0000-0000-0000A6010000}"/>
    <cellStyle name="Normal 11 12 9" xfId="402" xr:uid="{00000000-0005-0000-0000-0000A7010000}"/>
    <cellStyle name="Normal 11 12 9 2" xfId="403" xr:uid="{00000000-0005-0000-0000-0000A8010000}"/>
    <cellStyle name="Normal 11 13" xfId="404" xr:uid="{00000000-0005-0000-0000-0000A9010000}"/>
    <cellStyle name="Normal 11 13 10" xfId="405" xr:uid="{00000000-0005-0000-0000-0000AA010000}"/>
    <cellStyle name="Normal 11 13 2" xfId="406" xr:uid="{00000000-0005-0000-0000-0000AB010000}"/>
    <cellStyle name="Normal 11 13 2 2" xfId="407" xr:uid="{00000000-0005-0000-0000-0000AC010000}"/>
    <cellStyle name="Normal 11 13 2 2 10" xfId="408" xr:uid="{00000000-0005-0000-0000-0000AD010000}"/>
    <cellStyle name="Normal 11 13 2 2 11" xfId="409" xr:uid="{00000000-0005-0000-0000-0000AE010000}"/>
    <cellStyle name="Normal 11 13 2 2 2" xfId="410" xr:uid="{00000000-0005-0000-0000-0000AF010000}"/>
    <cellStyle name="Normal 11 13 2 2 2 2" xfId="411" xr:uid="{00000000-0005-0000-0000-0000B0010000}"/>
    <cellStyle name="Normal 11 13 2 2 2 2 2" xfId="412" xr:uid="{00000000-0005-0000-0000-0000B1010000}"/>
    <cellStyle name="Normal 11 13 2 2 2 2 2 2" xfId="413" xr:uid="{00000000-0005-0000-0000-0000B2010000}"/>
    <cellStyle name="Normal 11 13 2 2 2 2 2 2 2" xfId="414" xr:uid="{00000000-0005-0000-0000-0000B3010000}"/>
    <cellStyle name="Normal 11 13 2 2 2 2 2 2 2 2" xfId="415" xr:uid="{00000000-0005-0000-0000-0000B4010000}"/>
    <cellStyle name="Normal 11 13 2 2 2 2 2 2 2 3" xfId="416" xr:uid="{00000000-0005-0000-0000-0000B5010000}"/>
    <cellStyle name="Normal 11 13 2 2 2 2 2 2 3" xfId="417" xr:uid="{00000000-0005-0000-0000-0000B6010000}"/>
    <cellStyle name="Normal 11 13 2 2 2 2 2 3" xfId="418" xr:uid="{00000000-0005-0000-0000-0000B7010000}"/>
    <cellStyle name="Normal 11 13 2 2 2 2 3" xfId="419" xr:uid="{00000000-0005-0000-0000-0000B8010000}"/>
    <cellStyle name="Normal 11 13 2 2 2 3" xfId="420" xr:uid="{00000000-0005-0000-0000-0000B9010000}"/>
    <cellStyle name="Normal 11 13 2 2 2 3 2" xfId="421" xr:uid="{00000000-0005-0000-0000-0000BA010000}"/>
    <cellStyle name="Normal 11 13 2 2 2 4" xfId="422" xr:uid="{00000000-0005-0000-0000-0000BB010000}"/>
    <cellStyle name="Normal 11 13 2 2 2 4 2" xfId="423" xr:uid="{00000000-0005-0000-0000-0000BC010000}"/>
    <cellStyle name="Normal 11 13 2 2 2 4 2 2" xfId="424" xr:uid="{00000000-0005-0000-0000-0000BD010000}"/>
    <cellStyle name="Normal 11 13 2 2 2 4 3" xfId="425" xr:uid="{00000000-0005-0000-0000-0000BE010000}"/>
    <cellStyle name="Normal 11 13 2 2 2 5" xfId="426" xr:uid="{00000000-0005-0000-0000-0000BF010000}"/>
    <cellStyle name="Normal 11 13 2 2 2 6" xfId="427" xr:uid="{00000000-0005-0000-0000-0000C0010000}"/>
    <cellStyle name="Normal 11 13 2 2 3" xfId="428" xr:uid="{00000000-0005-0000-0000-0000C1010000}"/>
    <cellStyle name="Normal 11 13 2 2 3 2" xfId="429" xr:uid="{00000000-0005-0000-0000-0000C2010000}"/>
    <cellStyle name="Normal 11 13 2 2 4" xfId="430" xr:uid="{00000000-0005-0000-0000-0000C3010000}"/>
    <cellStyle name="Normal 11 13 2 2 4 2" xfId="431" xr:uid="{00000000-0005-0000-0000-0000C4010000}"/>
    <cellStyle name="Normal 11 13 2 2 4 3" xfId="432" xr:uid="{00000000-0005-0000-0000-0000C5010000}"/>
    <cellStyle name="Normal 11 13 2 2 4 4" xfId="433" xr:uid="{00000000-0005-0000-0000-0000C6010000}"/>
    <cellStyle name="Normal 11 13 2 2 5" xfId="434" xr:uid="{00000000-0005-0000-0000-0000C7010000}"/>
    <cellStyle name="Normal 11 13 2 2 6" xfId="435" xr:uid="{00000000-0005-0000-0000-0000C8010000}"/>
    <cellStyle name="Normal 11 13 2 2 7" xfId="436" xr:uid="{00000000-0005-0000-0000-0000C9010000}"/>
    <cellStyle name="Normal 11 13 2 2 8" xfId="437" xr:uid="{00000000-0005-0000-0000-0000CA010000}"/>
    <cellStyle name="Normal 11 13 2 2 9" xfId="438" xr:uid="{00000000-0005-0000-0000-0000CB010000}"/>
    <cellStyle name="Normal 11 13 2 3" xfId="439" xr:uid="{00000000-0005-0000-0000-0000CC010000}"/>
    <cellStyle name="Normal 11 13 2 3 2" xfId="440" xr:uid="{00000000-0005-0000-0000-0000CD010000}"/>
    <cellStyle name="Normal 11 13 2 3 2 2" xfId="441" xr:uid="{00000000-0005-0000-0000-0000CE010000}"/>
    <cellStyle name="Normal 11 13 2 3 2 2 2" xfId="442" xr:uid="{00000000-0005-0000-0000-0000CF010000}"/>
    <cellStyle name="Normal 11 13 2 3 2 2 2 2" xfId="443" xr:uid="{00000000-0005-0000-0000-0000D0010000}"/>
    <cellStyle name="Normal 11 13 2 3 2 2 2 2 2" xfId="444" xr:uid="{00000000-0005-0000-0000-0000D1010000}"/>
    <cellStyle name="Normal 11 13 2 3 2 2 2 3" xfId="445" xr:uid="{00000000-0005-0000-0000-0000D2010000}"/>
    <cellStyle name="Normal 11 13 2 3 2 2 2 4" xfId="446" xr:uid="{00000000-0005-0000-0000-0000D3010000}"/>
    <cellStyle name="Normal 11 13 2 3 2 2 2 4 2" xfId="447" xr:uid="{00000000-0005-0000-0000-0000D4010000}"/>
    <cellStyle name="Normal 11 13 2 3 2 2 2 4 3" xfId="448" xr:uid="{00000000-0005-0000-0000-0000D5010000}"/>
    <cellStyle name="Normal 11 13 2 3 2 2 2 4 4" xfId="449" xr:uid="{00000000-0005-0000-0000-0000D6010000}"/>
    <cellStyle name="Normal 11 13 2 3 2 2 2 4 5" xfId="450" xr:uid="{00000000-0005-0000-0000-0000D7010000}"/>
    <cellStyle name="Normal 11 13 2 3 2 2 3" xfId="451" xr:uid="{00000000-0005-0000-0000-0000D8010000}"/>
    <cellStyle name="Normal 11 13 2 3 2 2 3 2" xfId="452" xr:uid="{00000000-0005-0000-0000-0000D9010000}"/>
    <cellStyle name="Normal 11 13 2 3 2 2 4" xfId="453" xr:uid="{00000000-0005-0000-0000-0000DA010000}"/>
    <cellStyle name="Normal 11 13 2 3 2 3" xfId="454" xr:uid="{00000000-0005-0000-0000-0000DB010000}"/>
    <cellStyle name="Normal 11 13 2 3 2 3 2" xfId="455" xr:uid="{00000000-0005-0000-0000-0000DC010000}"/>
    <cellStyle name="Normal 11 13 2 3 2 4" xfId="456" xr:uid="{00000000-0005-0000-0000-0000DD010000}"/>
    <cellStyle name="Normal 11 13 2 3 2 4 2" xfId="457" xr:uid="{00000000-0005-0000-0000-0000DE010000}"/>
    <cellStyle name="Normal 11 13 2 3 2 4 2 2" xfId="458" xr:uid="{00000000-0005-0000-0000-0000DF010000}"/>
    <cellStyle name="Normal 11 13 2 3 2 4 3" xfId="459" xr:uid="{00000000-0005-0000-0000-0000E0010000}"/>
    <cellStyle name="Normal 11 13 2 3 2 5" xfId="460" xr:uid="{00000000-0005-0000-0000-0000E1010000}"/>
    <cellStyle name="Normal 11 13 2 3 2 6" xfId="461" xr:uid="{00000000-0005-0000-0000-0000E2010000}"/>
    <cellStyle name="Normal 11 13 2 3 3" xfId="462" xr:uid="{00000000-0005-0000-0000-0000E3010000}"/>
    <cellStyle name="Normal 11 13 2 3 3 2" xfId="463" xr:uid="{00000000-0005-0000-0000-0000E4010000}"/>
    <cellStyle name="Normal 11 13 2 3 4" xfId="464" xr:uid="{00000000-0005-0000-0000-0000E5010000}"/>
    <cellStyle name="Normal 11 13 2 3 4 2" xfId="465" xr:uid="{00000000-0005-0000-0000-0000E6010000}"/>
    <cellStyle name="Normal 11 13 2 3 4 2 2" xfId="466" xr:uid="{00000000-0005-0000-0000-0000E7010000}"/>
    <cellStyle name="Normal 11 13 2 3 4 2 3" xfId="467" xr:uid="{00000000-0005-0000-0000-0000E8010000}"/>
    <cellStyle name="Normal 11 13 2 3 4 3" xfId="468" xr:uid="{00000000-0005-0000-0000-0000E9010000}"/>
    <cellStyle name="Normal 11 13 2 3 5" xfId="469" xr:uid="{00000000-0005-0000-0000-0000EA010000}"/>
    <cellStyle name="Normal 11 13 2 4" xfId="470" xr:uid="{00000000-0005-0000-0000-0000EB010000}"/>
    <cellStyle name="Normal 11 13 2 4 2" xfId="471" xr:uid="{00000000-0005-0000-0000-0000EC010000}"/>
    <cellStyle name="Normal 11 13 2 5" xfId="472" xr:uid="{00000000-0005-0000-0000-0000ED010000}"/>
    <cellStyle name="Normal 11 13 3" xfId="473" xr:uid="{00000000-0005-0000-0000-0000EE010000}"/>
    <cellStyle name="Normal 11 13 3 2" xfId="474" xr:uid="{00000000-0005-0000-0000-0000EF010000}"/>
    <cellStyle name="Normal 11 13 3 2 2" xfId="475" xr:uid="{00000000-0005-0000-0000-0000F0010000}"/>
    <cellStyle name="Normal 11 13 3 2 2 2" xfId="476" xr:uid="{00000000-0005-0000-0000-0000F1010000}"/>
    <cellStyle name="Normal 11 13 3 2 2 2 2" xfId="477" xr:uid="{00000000-0005-0000-0000-0000F2010000}"/>
    <cellStyle name="Normal 11 13 3 2 2 3" xfId="478" xr:uid="{00000000-0005-0000-0000-0000F3010000}"/>
    <cellStyle name="Normal 11 13 3 2 3" xfId="479" xr:uid="{00000000-0005-0000-0000-0000F4010000}"/>
    <cellStyle name="Normal 11 13 3 2 3 2" xfId="480" xr:uid="{00000000-0005-0000-0000-0000F5010000}"/>
    <cellStyle name="Normal 11 13 3 2 4" xfId="481" xr:uid="{00000000-0005-0000-0000-0000F6010000}"/>
    <cellStyle name="Normal 11 13 3 2 4 2" xfId="482" xr:uid="{00000000-0005-0000-0000-0000F7010000}"/>
    <cellStyle name="Normal 11 13 3 2 5" xfId="483" xr:uid="{00000000-0005-0000-0000-0000F8010000}"/>
    <cellStyle name="Normal 11 13 3 2 5 2" xfId="484" xr:uid="{00000000-0005-0000-0000-0000F9010000}"/>
    <cellStyle name="Normal 11 13 3 2 5 2 2" xfId="485" xr:uid="{00000000-0005-0000-0000-0000FA010000}"/>
    <cellStyle name="Normal 11 13 3 2 5 2 3" xfId="486" xr:uid="{00000000-0005-0000-0000-0000FB010000}"/>
    <cellStyle name="Normal 11 13 3 2 5 3" xfId="487" xr:uid="{00000000-0005-0000-0000-0000FC010000}"/>
    <cellStyle name="Normal 11 13 3 2 6" xfId="488" xr:uid="{00000000-0005-0000-0000-0000FD010000}"/>
    <cellStyle name="Normal 11 13 3 3" xfId="489" xr:uid="{00000000-0005-0000-0000-0000FE010000}"/>
    <cellStyle name="Normal 11 13 3 3 2" xfId="490" xr:uid="{00000000-0005-0000-0000-0000FF010000}"/>
    <cellStyle name="Normal 11 13 3 3 2 2" xfId="491" xr:uid="{00000000-0005-0000-0000-000000020000}"/>
    <cellStyle name="Normal 11 13 3 3 3" xfId="492" xr:uid="{00000000-0005-0000-0000-000001020000}"/>
    <cellStyle name="Normal 11 13 3 4" xfId="493" xr:uid="{00000000-0005-0000-0000-000002020000}"/>
    <cellStyle name="Normal 11 13 3 4 2" xfId="494" xr:uid="{00000000-0005-0000-0000-000003020000}"/>
    <cellStyle name="Normal 11 13 3 4 2 2" xfId="495" xr:uid="{00000000-0005-0000-0000-000004020000}"/>
    <cellStyle name="Normal 11 13 3 4 2 2 2" xfId="496" xr:uid="{00000000-0005-0000-0000-000005020000}"/>
    <cellStyle name="Normal 11 13 3 4 2 2 3" xfId="497" xr:uid="{00000000-0005-0000-0000-000006020000}"/>
    <cellStyle name="Normal 11 13 3 4 2 2 4" xfId="498" xr:uid="{00000000-0005-0000-0000-000007020000}"/>
    <cellStyle name="Normal 11 13 3 4 2 2 4 2" xfId="2595" xr:uid="{00000000-0005-0000-0000-000008020000}"/>
    <cellStyle name="Normal 11 13 3 4 2 2 4 3" xfId="2634" xr:uid="{00000000-0005-0000-0000-000009020000}"/>
    <cellStyle name="Normal 11 13 3 4 2 2 5" xfId="2635" xr:uid="{00000000-0005-0000-0000-00000A020000}"/>
    <cellStyle name="Normal 11 13 3 4 2 3" xfId="499" xr:uid="{00000000-0005-0000-0000-00000B020000}"/>
    <cellStyle name="Normal 11 13 3 4 2 3 2" xfId="500" xr:uid="{00000000-0005-0000-0000-00000C020000}"/>
    <cellStyle name="Normal 11 13 3 4 2 3 2 2" xfId="501" xr:uid="{00000000-0005-0000-0000-00000D020000}"/>
    <cellStyle name="Normal 11 13 3 4 2 3 3" xfId="502" xr:uid="{00000000-0005-0000-0000-00000E020000}"/>
    <cellStyle name="Normal 11 13 3 4 2 3 3 2" xfId="503" xr:uid="{00000000-0005-0000-0000-00000F020000}"/>
    <cellStyle name="Normal 11 13 3 4 2 3 3 3" xfId="2596" xr:uid="{00000000-0005-0000-0000-000010020000}"/>
    <cellStyle name="Normal 11 13 3 4 2 3 3 4" xfId="2636" xr:uid="{00000000-0005-0000-0000-000011020000}"/>
    <cellStyle name="Normal 11 13 3 4 2 4" xfId="504" xr:uid="{00000000-0005-0000-0000-000012020000}"/>
    <cellStyle name="Normal 11 13 3 4 2 5" xfId="505" xr:uid="{00000000-0005-0000-0000-000013020000}"/>
    <cellStyle name="Normal 11 13 3 4 2 6" xfId="506" xr:uid="{00000000-0005-0000-0000-000014020000}"/>
    <cellStyle name="Normal 11 13 3 4 2 6 2" xfId="2597" xr:uid="{00000000-0005-0000-0000-000015020000}"/>
    <cellStyle name="Normal 11 13 3 4 2 6 2 2" xfId="2598" xr:uid="{00000000-0005-0000-0000-000016020000}"/>
    <cellStyle name="Normal 11 13 3 4 2 6 2 2 2" xfId="2599" xr:uid="{00000000-0005-0000-0000-000017020000}"/>
    <cellStyle name="Normal 11 13 3 4 2 6 2 3" xfId="2627" xr:uid="{00000000-0005-0000-0000-000018020000}"/>
    <cellStyle name="Normal 11 13 3 4 2 6 3" xfId="2637" xr:uid="{00000000-0005-0000-0000-000019020000}"/>
    <cellStyle name="Normal 11 13 3 4 3" xfId="507" xr:uid="{00000000-0005-0000-0000-00001A020000}"/>
    <cellStyle name="Normal 11 13 3 4 3 2" xfId="508" xr:uid="{00000000-0005-0000-0000-00001B020000}"/>
    <cellStyle name="Normal 11 13 3 4 3 2 2" xfId="509" xr:uid="{00000000-0005-0000-0000-00001C020000}"/>
    <cellStyle name="Normal 11 13 3 4 3 3" xfId="510" xr:uid="{00000000-0005-0000-0000-00001D020000}"/>
    <cellStyle name="Normal 11 13 3 4 4" xfId="511" xr:uid="{00000000-0005-0000-0000-00001E020000}"/>
    <cellStyle name="Normal 11 13 3 4 4 2" xfId="512" xr:uid="{00000000-0005-0000-0000-00001F020000}"/>
    <cellStyle name="Normal 11 13 3 4 5" xfId="513" xr:uid="{00000000-0005-0000-0000-000020020000}"/>
    <cellStyle name="Normal 11 13 3 4 5 2" xfId="514" xr:uid="{00000000-0005-0000-0000-000021020000}"/>
    <cellStyle name="Normal 11 13 3 4 5 2 2" xfId="515" xr:uid="{00000000-0005-0000-0000-000022020000}"/>
    <cellStyle name="Normal 11 13 3 4 5 3" xfId="516" xr:uid="{00000000-0005-0000-0000-000023020000}"/>
    <cellStyle name="Normal 11 13 3 4 6" xfId="517" xr:uid="{00000000-0005-0000-0000-000024020000}"/>
    <cellStyle name="Normal 11 13 3 5" xfId="518" xr:uid="{00000000-0005-0000-0000-000025020000}"/>
    <cellStyle name="Normal 11 13 3 5 2" xfId="519" xr:uid="{00000000-0005-0000-0000-000026020000}"/>
    <cellStyle name="Normal 11 13 3 5 2 2" xfId="520" xr:uid="{00000000-0005-0000-0000-000027020000}"/>
    <cellStyle name="Normal 11 13 3 5 3" xfId="521" xr:uid="{00000000-0005-0000-0000-000028020000}"/>
    <cellStyle name="Normal 11 13 3 6" xfId="522" xr:uid="{00000000-0005-0000-0000-000029020000}"/>
    <cellStyle name="Normal 11 13 3 6 2" xfId="523" xr:uid="{00000000-0005-0000-0000-00002A020000}"/>
    <cellStyle name="Normal 11 13 3 7" xfId="524" xr:uid="{00000000-0005-0000-0000-00002B020000}"/>
    <cellStyle name="Normal 11 13 3 8" xfId="525" xr:uid="{00000000-0005-0000-0000-00002C020000}"/>
    <cellStyle name="Normal 11 13 4" xfId="526" xr:uid="{00000000-0005-0000-0000-00002D020000}"/>
    <cellStyle name="Normal 11 13 4 2" xfId="527" xr:uid="{00000000-0005-0000-0000-00002E020000}"/>
    <cellStyle name="Normal 11 13 4 2 2" xfId="528" xr:uid="{00000000-0005-0000-0000-00002F020000}"/>
    <cellStyle name="Normal 11 13 4 2 2 2" xfId="529" xr:uid="{00000000-0005-0000-0000-000030020000}"/>
    <cellStyle name="Normal 11 13 4 2 3" xfId="530" xr:uid="{00000000-0005-0000-0000-000031020000}"/>
    <cellStyle name="Normal 11 13 4 3" xfId="531" xr:uid="{00000000-0005-0000-0000-000032020000}"/>
    <cellStyle name="Normal 11 13 4 3 2" xfId="532" xr:uid="{00000000-0005-0000-0000-000033020000}"/>
    <cellStyle name="Normal 11 13 4 4" xfId="533" xr:uid="{00000000-0005-0000-0000-000034020000}"/>
    <cellStyle name="Normal 11 13 5" xfId="534" xr:uid="{00000000-0005-0000-0000-000035020000}"/>
    <cellStyle name="Normal 11 13 5 2" xfId="535" xr:uid="{00000000-0005-0000-0000-000036020000}"/>
    <cellStyle name="Normal 11 13 5 2 2" xfId="536" xr:uid="{00000000-0005-0000-0000-000037020000}"/>
    <cellStyle name="Normal 11 13 5 3" xfId="537" xr:uid="{00000000-0005-0000-0000-000038020000}"/>
    <cellStyle name="Normal 11 13 6" xfId="538" xr:uid="{00000000-0005-0000-0000-000039020000}"/>
    <cellStyle name="Normal 11 13 6 2" xfId="539" xr:uid="{00000000-0005-0000-0000-00003A020000}"/>
    <cellStyle name="Normal 11 13 6 2 2" xfId="540" xr:uid="{00000000-0005-0000-0000-00003B020000}"/>
    <cellStyle name="Normal 11 13 6 3" xfId="541" xr:uid="{00000000-0005-0000-0000-00003C020000}"/>
    <cellStyle name="Normal 11 13 6 3 2" xfId="542" xr:uid="{00000000-0005-0000-0000-00003D020000}"/>
    <cellStyle name="Normal 11 13 6 3 3" xfId="543" xr:uid="{00000000-0005-0000-0000-00003E020000}"/>
    <cellStyle name="Normal 11 13 6 3 3 2" xfId="544" xr:uid="{00000000-0005-0000-0000-00003F020000}"/>
    <cellStyle name="Normal 11 13 6 3 4" xfId="2638" xr:uid="{00000000-0005-0000-0000-000040020000}"/>
    <cellStyle name="Normal 11 13 6 4" xfId="545" xr:uid="{00000000-0005-0000-0000-000041020000}"/>
    <cellStyle name="Normal 11 13 7" xfId="546" xr:uid="{00000000-0005-0000-0000-000042020000}"/>
    <cellStyle name="Normal 11 13 7 2" xfId="547" xr:uid="{00000000-0005-0000-0000-000043020000}"/>
    <cellStyle name="Normal 11 13 8" xfId="548" xr:uid="{00000000-0005-0000-0000-000044020000}"/>
    <cellStyle name="Normal 11 13 8 2" xfId="549" xr:uid="{00000000-0005-0000-0000-000045020000}"/>
    <cellStyle name="Normal 11 13 9" xfId="550" xr:uid="{00000000-0005-0000-0000-000046020000}"/>
    <cellStyle name="Normal 11 13 9 2" xfId="551" xr:uid="{00000000-0005-0000-0000-000047020000}"/>
    <cellStyle name="Normal 11 13 9 2 2" xfId="552" xr:uid="{00000000-0005-0000-0000-000048020000}"/>
    <cellStyle name="Normal 11 13 9 2 3" xfId="553" xr:uid="{00000000-0005-0000-0000-000049020000}"/>
    <cellStyle name="Normal 11 13 9 2 3 2" xfId="554" xr:uid="{00000000-0005-0000-0000-00004A020000}"/>
    <cellStyle name="Normal 11 13 9 2 3 3" xfId="2600" xr:uid="{00000000-0005-0000-0000-00004B020000}"/>
    <cellStyle name="Normal 11 13 9 2 4" xfId="555" xr:uid="{00000000-0005-0000-0000-00004C020000}"/>
    <cellStyle name="Normal 11 13 9 2 4 2" xfId="2601" xr:uid="{00000000-0005-0000-0000-00004D020000}"/>
    <cellStyle name="Normal 11 13 9 2 4 3" xfId="2639" xr:uid="{00000000-0005-0000-0000-00004E020000}"/>
    <cellStyle name="Normal 11 13 9 2 5" xfId="2629" xr:uid="{00000000-0005-0000-0000-00004F020000}"/>
    <cellStyle name="Normal 11 13 9 2 6" xfId="2640" xr:uid="{00000000-0005-0000-0000-000050020000}"/>
    <cellStyle name="Normal 11 13 9 3" xfId="556" xr:uid="{00000000-0005-0000-0000-000051020000}"/>
    <cellStyle name="Normal 11 14" xfId="557" xr:uid="{00000000-0005-0000-0000-000052020000}"/>
    <cellStyle name="Normal 11 14 2" xfId="558" xr:uid="{00000000-0005-0000-0000-000053020000}"/>
    <cellStyle name="Normal 11 14 2 2" xfId="559" xr:uid="{00000000-0005-0000-0000-000054020000}"/>
    <cellStyle name="Normal 11 14 2 2 2" xfId="560" xr:uid="{00000000-0005-0000-0000-000055020000}"/>
    <cellStyle name="Normal 11 14 2 2 2 2" xfId="561" xr:uid="{00000000-0005-0000-0000-000056020000}"/>
    <cellStyle name="Normal 11 14 2 2 3" xfId="562" xr:uid="{00000000-0005-0000-0000-000057020000}"/>
    <cellStyle name="Normal 11 14 2 3" xfId="563" xr:uid="{00000000-0005-0000-0000-000058020000}"/>
    <cellStyle name="Normal 11 14 2 3 2" xfId="564" xr:uid="{00000000-0005-0000-0000-000059020000}"/>
    <cellStyle name="Normal 11 14 2 4" xfId="565" xr:uid="{00000000-0005-0000-0000-00005A020000}"/>
    <cellStyle name="Normal 11 14 3" xfId="566" xr:uid="{00000000-0005-0000-0000-00005B020000}"/>
    <cellStyle name="Normal 11 14 3 2" xfId="567" xr:uid="{00000000-0005-0000-0000-00005C020000}"/>
    <cellStyle name="Normal 11 14 3 2 2" xfId="568" xr:uid="{00000000-0005-0000-0000-00005D020000}"/>
    <cellStyle name="Normal 11 14 3 3" xfId="569" xr:uid="{00000000-0005-0000-0000-00005E020000}"/>
    <cellStyle name="Normal 11 14 4" xfId="570" xr:uid="{00000000-0005-0000-0000-00005F020000}"/>
    <cellStyle name="Normal 11 14 4 2" xfId="571" xr:uid="{00000000-0005-0000-0000-000060020000}"/>
    <cellStyle name="Normal 11 14 5" xfId="572" xr:uid="{00000000-0005-0000-0000-000061020000}"/>
    <cellStyle name="Normal 11 15" xfId="573" xr:uid="{00000000-0005-0000-0000-000062020000}"/>
    <cellStyle name="Normal 11 15 2" xfId="574" xr:uid="{00000000-0005-0000-0000-000063020000}"/>
    <cellStyle name="Normal 11 15 2 2" xfId="575" xr:uid="{00000000-0005-0000-0000-000064020000}"/>
    <cellStyle name="Normal 11 15 2 2 2" xfId="576" xr:uid="{00000000-0005-0000-0000-000065020000}"/>
    <cellStyle name="Normal 11 15 2 3" xfId="577" xr:uid="{00000000-0005-0000-0000-000066020000}"/>
    <cellStyle name="Normal 11 15 3" xfId="578" xr:uid="{00000000-0005-0000-0000-000067020000}"/>
    <cellStyle name="Normal 11 15 3 2" xfId="579" xr:uid="{00000000-0005-0000-0000-000068020000}"/>
    <cellStyle name="Normal 11 15 4" xfId="580" xr:uid="{00000000-0005-0000-0000-000069020000}"/>
    <cellStyle name="Normal 11 16" xfId="581" xr:uid="{00000000-0005-0000-0000-00006A020000}"/>
    <cellStyle name="Normal 11 16 2" xfId="582" xr:uid="{00000000-0005-0000-0000-00006B020000}"/>
    <cellStyle name="Normal 11 16 2 2" xfId="583" xr:uid="{00000000-0005-0000-0000-00006C020000}"/>
    <cellStyle name="Normal 11 16 3" xfId="584" xr:uid="{00000000-0005-0000-0000-00006D020000}"/>
    <cellStyle name="Normal 11 17" xfId="585" xr:uid="{00000000-0005-0000-0000-00006E020000}"/>
    <cellStyle name="Normal 11 17 2" xfId="586" xr:uid="{00000000-0005-0000-0000-00006F020000}"/>
    <cellStyle name="Normal 11 18" xfId="587" xr:uid="{00000000-0005-0000-0000-000070020000}"/>
    <cellStyle name="Normal 11 2" xfId="588" xr:uid="{00000000-0005-0000-0000-000071020000}"/>
    <cellStyle name="Normal 11 2 10" xfId="589" xr:uid="{00000000-0005-0000-0000-000072020000}"/>
    <cellStyle name="Normal 11 2 2" xfId="590" xr:uid="{00000000-0005-0000-0000-000073020000}"/>
    <cellStyle name="Normal 11 2 2 2" xfId="591" xr:uid="{00000000-0005-0000-0000-000074020000}"/>
    <cellStyle name="Normal 11 2 2 2 2" xfId="592" xr:uid="{00000000-0005-0000-0000-000075020000}"/>
    <cellStyle name="Normal 11 2 2 2 2 2" xfId="593" xr:uid="{00000000-0005-0000-0000-000076020000}"/>
    <cellStyle name="Normal 11 2 2 2 2 2 2" xfId="594" xr:uid="{00000000-0005-0000-0000-000077020000}"/>
    <cellStyle name="Normal 11 2 2 2 2 3" xfId="595" xr:uid="{00000000-0005-0000-0000-000078020000}"/>
    <cellStyle name="Normal 11 2 2 2 3" xfId="596" xr:uid="{00000000-0005-0000-0000-000079020000}"/>
    <cellStyle name="Normal 11 2 2 2 3 2" xfId="597" xr:uid="{00000000-0005-0000-0000-00007A020000}"/>
    <cellStyle name="Normal 11 2 2 2 4" xfId="598" xr:uid="{00000000-0005-0000-0000-00007B020000}"/>
    <cellStyle name="Normal 11 2 2 3" xfId="599" xr:uid="{00000000-0005-0000-0000-00007C020000}"/>
    <cellStyle name="Normal 11 2 2 3 2" xfId="600" xr:uid="{00000000-0005-0000-0000-00007D020000}"/>
    <cellStyle name="Normal 11 2 2 3 2 2" xfId="601" xr:uid="{00000000-0005-0000-0000-00007E020000}"/>
    <cellStyle name="Normal 11 2 2 3 3" xfId="602" xr:uid="{00000000-0005-0000-0000-00007F020000}"/>
    <cellStyle name="Normal 11 2 2 4" xfId="603" xr:uid="{00000000-0005-0000-0000-000080020000}"/>
    <cellStyle name="Normal 11 2 2 4 2" xfId="604" xr:uid="{00000000-0005-0000-0000-000081020000}"/>
    <cellStyle name="Normal 11 2 2 5" xfId="605" xr:uid="{00000000-0005-0000-0000-000082020000}"/>
    <cellStyle name="Normal 11 2 3" xfId="606" xr:uid="{00000000-0005-0000-0000-000083020000}"/>
    <cellStyle name="Normal 11 2 3 2" xfId="607" xr:uid="{00000000-0005-0000-0000-000084020000}"/>
    <cellStyle name="Normal 11 2 3 2 2" xfId="608" xr:uid="{00000000-0005-0000-0000-000085020000}"/>
    <cellStyle name="Normal 11 2 3 2 2 2" xfId="609" xr:uid="{00000000-0005-0000-0000-000086020000}"/>
    <cellStyle name="Normal 11 2 3 2 2 2 2" xfId="610" xr:uid="{00000000-0005-0000-0000-000087020000}"/>
    <cellStyle name="Normal 11 2 3 2 2 3" xfId="611" xr:uid="{00000000-0005-0000-0000-000088020000}"/>
    <cellStyle name="Normal 11 2 3 2 3" xfId="612" xr:uid="{00000000-0005-0000-0000-000089020000}"/>
    <cellStyle name="Normal 11 2 3 2 3 2" xfId="613" xr:uid="{00000000-0005-0000-0000-00008A020000}"/>
    <cellStyle name="Normal 11 2 3 2 4" xfId="614" xr:uid="{00000000-0005-0000-0000-00008B020000}"/>
    <cellStyle name="Normal 11 2 3 3" xfId="615" xr:uid="{00000000-0005-0000-0000-00008C020000}"/>
    <cellStyle name="Normal 11 2 3 3 2" xfId="616" xr:uid="{00000000-0005-0000-0000-00008D020000}"/>
    <cellStyle name="Normal 11 2 3 3 2 2" xfId="617" xr:uid="{00000000-0005-0000-0000-00008E020000}"/>
    <cellStyle name="Normal 11 2 3 3 3" xfId="618" xr:uid="{00000000-0005-0000-0000-00008F020000}"/>
    <cellStyle name="Normal 11 2 3 4" xfId="619" xr:uid="{00000000-0005-0000-0000-000090020000}"/>
    <cellStyle name="Normal 11 2 3 4 2" xfId="620" xr:uid="{00000000-0005-0000-0000-000091020000}"/>
    <cellStyle name="Normal 11 2 3 5" xfId="621" xr:uid="{00000000-0005-0000-0000-000092020000}"/>
    <cellStyle name="Normal 11 2 4" xfId="622" xr:uid="{00000000-0005-0000-0000-000093020000}"/>
    <cellStyle name="Normal 11 2 4 2" xfId="623" xr:uid="{00000000-0005-0000-0000-000094020000}"/>
    <cellStyle name="Normal 11 2 4 2 2" xfId="624" xr:uid="{00000000-0005-0000-0000-000095020000}"/>
    <cellStyle name="Normal 11 2 4 2 2 2" xfId="625" xr:uid="{00000000-0005-0000-0000-000096020000}"/>
    <cellStyle name="Normal 11 2 4 2 2 2 2" xfId="626" xr:uid="{00000000-0005-0000-0000-000097020000}"/>
    <cellStyle name="Normal 11 2 4 2 2 3" xfId="627" xr:uid="{00000000-0005-0000-0000-000098020000}"/>
    <cellStyle name="Normal 11 2 4 2 3" xfId="628" xr:uid="{00000000-0005-0000-0000-000099020000}"/>
    <cellStyle name="Normal 11 2 4 2 3 2" xfId="629" xr:uid="{00000000-0005-0000-0000-00009A020000}"/>
    <cellStyle name="Normal 11 2 4 2 4" xfId="630" xr:uid="{00000000-0005-0000-0000-00009B020000}"/>
    <cellStyle name="Normal 11 2 4 3" xfId="631" xr:uid="{00000000-0005-0000-0000-00009C020000}"/>
    <cellStyle name="Normal 11 2 4 3 2" xfId="632" xr:uid="{00000000-0005-0000-0000-00009D020000}"/>
    <cellStyle name="Normal 11 2 4 3 2 2" xfId="633" xr:uid="{00000000-0005-0000-0000-00009E020000}"/>
    <cellStyle name="Normal 11 2 4 3 3" xfId="634" xr:uid="{00000000-0005-0000-0000-00009F020000}"/>
    <cellStyle name="Normal 11 2 4 4" xfId="635" xr:uid="{00000000-0005-0000-0000-0000A0020000}"/>
    <cellStyle name="Normal 11 2 4 4 2" xfId="636" xr:uid="{00000000-0005-0000-0000-0000A1020000}"/>
    <cellStyle name="Normal 11 2 4 5" xfId="637" xr:uid="{00000000-0005-0000-0000-0000A2020000}"/>
    <cellStyle name="Normal 11 2 5" xfId="638" xr:uid="{00000000-0005-0000-0000-0000A3020000}"/>
    <cellStyle name="Normal 11 2 5 2" xfId="639" xr:uid="{00000000-0005-0000-0000-0000A4020000}"/>
    <cellStyle name="Normal 11 2 5 2 2" xfId="640" xr:uid="{00000000-0005-0000-0000-0000A5020000}"/>
    <cellStyle name="Normal 11 2 5 2 2 2" xfId="641" xr:uid="{00000000-0005-0000-0000-0000A6020000}"/>
    <cellStyle name="Normal 11 2 5 2 2 2 2" xfId="642" xr:uid="{00000000-0005-0000-0000-0000A7020000}"/>
    <cellStyle name="Normal 11 2 5 2 2 3" xfId="643" xr:uid="{00000000-0005-0000-0000-0000A8020000}"/>
    <cellStyle name="Normal 11 2 5 2 3" xfId="644" xr:uid="{00000000-0005-0000-0000-0000A9020000}"/>
    <cellStyle name="Normal 11 2 5 2 3 2" xfId="645" xr:uid="{00000000-0005-0000-0000-0000AA020000}"/>
    <cellStyle name="Normal 11 2 5 2 4" xfId="646" xr:uid="{00000000-0005-0000-0000-0000AB020000}"/>
    <cellStyle name="Normal 11 2 5 3" xfId="647" xr:uid="{00000000-0005-0000-0000-0000AC020000}"/>
    <cellStyle name="Normal 11 2 5 3 2" xfId="648" xr:uid="{00000000-0005-0000-0000-0000AD020000}"/>
    <cellStyle name="Normal 11 2 5 3 2 2" xfId="649" xr:uid="{00000000-0005-0000-0000-0000AE020000}"/>
    <cellStyle name="Normal 11 2 5 3 3" xfId="650" xr:uid="{00000000-0005-0000-0000-0000AF020000}"/>
    <cellStyle name="Normal 11 2 5 4" xfId="651" xr:uid="{00000000-0005-0000-0000-0000B0020000}"/>
    <cellStyle name="Normal 11 2 5 4 2" xfId="652" xr:uid="{00000000-0005-0000-0000-0000B1020000}"/>
    <cellStyle name="Normal 11 2 5 5" xfId="653" xr:uid="{00000000-0005-0000-0000-0000B2020000}"/>
    <cellStyle name="Normal 11 2 6" xfId="654" xr:uid="{00000000-0005-0000-0000-0000B3020000}"/>
    <cellStyle name="Normal 11 2 6 2" xfId="655" xr:uid="{00000000-0005-0000-0000-0000B4020000}"/>
    <cellStyle name="Normal 11 2 6 2 2" xfId="656" xr:uid="{00000000-0005-0000-0000-0000B5020000}"/>
    <cellStyle name="Normal 11 2 6 2 2 2" xfId="657" xr:uid="{00000000-0005-0000-0000-0000B6020000}"/>
    <cellStyle name="Normal 11 2 6 2 2 2 2" xfId="658" xr:uid="{00000000-0005-0000-0000-0000B7020000}"/>
    <cellStyle name="Normal 11 2 6 2 2 3" xfId="659" xr:uid="{00000000-0005-0000-0000-0000B8020000}"/>
    <cellStyle name="Normal 11 2 6 2 3" xfId="660" xr:uid="{00000000-0005-0000-0000-0000B9020000}"/>
    <cellStyle name="Normal 11 2 6 2 3 2" xfId="661" xr:uid="{00000000-0005-0000-0000-0000BA020000}"/>
    <cellStyle name="Normal 11 2 6 2 4" xfId="662" xr:uid="{00000000-0005-0000-0000-0000BB020000}"/>
    <cellStyle name="Normal 11 2 6 3" xfId="663" xr:uid="{00000000-0005-0000-0000-0000BC020000}"/>
    <cellStyle name="Normal 11 2 6 3 2" xfId="664" xr:uid="{00000000-0005-0000-0000-0000BD020000}"/>
    <cellStyle name="Normal 11 2 6 3 2 2" xfId="665" xr:uid="{00000000-0005-0000-0000-0000BE020000}"/>
    <cellStyle name="Normal 11 2 6 3 3" xfId="666" xr:uid="{00000000-0005-0000-0000-0000BF020000}"/>
    <cellStyle name="Normal 11 2 6 4" xfId="667" xr:uid="{00000000-0005-0000-0000-0000C0020000}"/>
    <cellStyle name="Normal 11 2 6 4 2" xfId="668" xr:uid="{00000000-0005-0000-0000-0000C1020000}"/>
    <cellStyle name="Normal 11 2 6 5" xfId="669" xr:uid="{00000000-0005-0000-0000-0000C2020000}"/>
    <cellStyle name="Normal 11 2 7" xfId="670" xr:uid="{00000000-0005-0000-0000-0000C3020000}"/>
    <cellStyle name="Normal 11 2 7 2" xfId="671" xr:uid="{00000000-0005-0000-0000-0000C4020000}"/>
    <cellStyle name="Normal 11 2 7 2 2" xfId="672" xr:uid="{00000000-0005-0000-0000-0000C5020000}"/>
    <cellStyle name="Normal 11 2 7 2 2 2" xfId="673" xr:uid="{00000000-0005-0000-0000-0000C6020000}"/>
    <cellStyle name="Normal 11 2 7 2 3" xfId="674" xr:uid="{00000000-0005-0000-0000-0000C7020000}"/>
    <cellStyle name="Normal 11 2 7 3" xfId="675" xr:uid="{00000000-0005-0000-0000-0000C8020000}"/>
    <cellStyle name="Normal 11 2 7 3 2" xfId="676" xr:uid="{00000000-0005-0000-0000-0000C9020000}"/>
    <cellStyle name="Normal 11 2 7 4" xfId="677" xr:uid="{00000000-0005-0000-0000-0000CA020000}"/>
    <cellStyle name="Normal 11 2 8" xfId="678" xr:uid="{00000000-0005-0000-0000-0000CB020000}"/>
    <cellStyle name="Normal 11 2 8 2" xfId="679" xr:uid="{00000000-0005-0000-0000-0000CC020000}"/>
    <cellStyle name="Normal 11 2 8 2 2" xfId="680" xr:uid="{00000000-0005-0000-0000-0000CD020000}"/>
    <cellStyle name="Normal 11 2 8 3" xfId="681" xr:uid="{00000000-0005-0000-0000-0000CE020000}"/>
    <cellStyle name="Normal 11 2 9" xfId="682" xr:uid="{00000000-0005-0000-0000-0000CF020000}"/>
    <cellStyle name="Normal 11 2 9 2" xfId="683" xr:uid="{00000000-0005-0000-0000-0000D0020000}"/>
    <cellStyle name="Normal 11 3" xfId="684" xr:uid="{00000000-0005-0000-0000-0000D1020000}"/>
    <cellStyle name="Normal 11 3 10" xfId="685" xr:uid="{00000000-0005-0000-0000-0000D2020000}"/>
    <cellStyle name="Normal 11 3 2" xfId="686" xr:uid="{00000000-0005-0000-0000-0000D3020000}"/>
    <cellStyle name="Normal 11 3 2 2" xfId="687" xr:uid="{00000000-0005-0000-0000-0000D4020000}"/>
    <cellStyle name="Normal 11 3 2 2 2" xfId="688" xr:uid="{00000000-0005-0000-0000-0000D5020000}"/>
    <cellStyle name="Normal 11 3 2 2 2 2" xfId="689" xr:uid="{00000000-0005-0000-0000-0000D6020000}"/>
    <cellStyle name="Normal 11 3 2 2 2 2 2" xfId="690" xr:uid="{00000000-0005-0000-0000-0000D7020000}"/>
    <cellStyle name="Normal 11 3 2 2 2 3" xfId="691" xr:uid="{00000000-0005-0000-0000-0000D8020000}"/>
    <cellStyle name="Normal 11 3 2 2 3" xfId="692" xr:uid="{00000000-0005-0000-0000-0000D9020000}"/>
    <cellStyle name="Normal 11 3 2 2 3 2" xfId="693" xr:uid="{00000000-0005-0000-0000-0000DA020000}"/>
    <cellStyle name="Normal 11 3 2 2 4" xfId="694" xr:uid="{00000000-0005-0000-0000-0000DB020000}"/>
    <cellStyle name="Normal 11 3 2 3" xfId="695" xr:uid="{00000000-0005-0000-0000-0000DC020000}"/>
    <cellStyle name="Normal 11 3 2 3 2" xfId="696" xr:uid="{00000000-0005-0000-0000-0000DD020000}"/>
    <cellStyle name="Normal 11 3 2 3 2 2" xfId="697" xr:uid="{00000000-0005-0000-0000-0000DE020000}"/>
    <cellStyle name="Normal 11 3 2 3 3" xfId="698" xr:uid="{00000000-0005-0000-0000-0000DF020000}"/>
    <cellStyle name="Normal 11 3 2 4" xfId="699" xr:uid="{00000000-0005-0000-0000-0000E0020000}"/>
    <cellStyle name="Normal 11 3 2 4 2" xfId="700" xr:uid="{00000000-0005-0000-0000-0000E1020000}"/>
    <cellStyle name="Normal 11 3 2 5" xfId="701" xr:uid="{00000000-0005-0000-0000-0000E2020000}"/>
    <cellStyle name="Normal 11 3 3" xfId="702" xr:uid="{00000000-0005-0000-0000-0000E3020000}"/>
    <cellStyle name="Normal 11 3 3 2" xfId="703" xr:uid="{00000000-0005-0000-0000-0000E4020000}"/>
    <cellStyle name="Normal 11 3 3 2 2" xfId="704" xr:uid="{00000000-0005-0000-0000-0000E5020000}"/>
    <cellStyle name="Normal 11 3 3 2 2 2" xfId="705" xr:uid="{00000000-0005-0000-0000-0000E6020000}"/>
    <cellStyle name="Normal 11 3 3 2 2 2 2" xfId="706" xr:uid="{00000000-0005-0000-0000-0000E7020000}"/>
    <cellStyle name="Normal 11 3 3 2 2 3" xfId="707" xr:uid="{00000000-0005-0000-0000-0000E8020000}"/>
    <cellStyle name="Normal 11 3 3 2 3" xfId="708" xr:uid="{00000000-0005-0000-0000-0000E9020000}"/>
    <cellStyle name="Normal 11 3 3 2 3 2" xfId="709" xr:uid="{00000000-0005-0000-0000-0000EA020000}"/>
    <cellStyle name="Normal 11 3 3 2 4" xfId="710" xr:uid="{00000000-0005-0000-0000-0000EB020000}"/>
    <cellStyle name="Normal 11 3 3 3" xfId="711" xr:uid="{00000000-0005-0000-0000-0000EC020000}"/>
    <cellStyle name="Normal 11 3 3 3 2" xfId="712" xr:uid="{00000000-0005-0000-0000-0000ED020000}"/>
    <cellStyle name="Normal 11 3 3 3 2 2" xfId="713" xr:uid="{00000000-0005-0000-0000-0000EE020000}"/>
    <cellStyle name="Normal 11 3 3 3 3" xfId="714" xr:uid="{00000000-0005-0000-0000-0000EF020000}"/>
    <cellStyle name="Normal 11 3 3 4" xfId="715" xr:uid="{00000000-0005-0000-0000-0000F0020000}"/>
    <cellStyle name="Normal 11 3 3 4 2" xfId="716" xr:uid="{00000000-0005-0000-0000-0000F1020000}"/>
    <cellStyle name="Normal 11 3 3 5" xfId="717" xr:uid="{00000000-0005-0000-0000-0000F2020000}"/>
    <cellStyle name="Normal 11 3 4" xfId="718" xr:uid="{00000000-0005-0000-0000-0000F3020000}"/>
    <cellStyle name="Normal 11 3 4 2" xfId="719" xr:uid="{00000000-0005-0000-0000-0000F4020000}"/>
    <cellStyle name="Normal 11 3 4 2 2" xfId="720" xr:uid="{00000000-0005-0000-0000-0000F5020000}"/>
    <cellStyle name="Normal 11 3 4 2 2 2" xfId="721" xr:uid="{00000000-0005-0000-0000-0000F6020000}"/>
    <cellStyle name="Normal 11 3 4 2 2 2 2" xfId="722" xr:uid="{00000000-0005-0000-0000-0000F7020000}"/>
    <cellStyle name="Normal 11 3 4 2 2 3" xfId="723" xr:uid="{00000000-0005-0000-0000-0000F8020000}"/>
    <cellStyle name="Normal 11 3 4 2 3" xfId="724" xr:uid="{00000000-0005-0000-0000-0000F9020000}"/>
    <cellStyle name="Normal 11 3 4 2 3 2" xfId="725" xr:uid="{00000000-0005-0000-0000-0000FA020000}"/>
    <cellStyle name="Normal 11 3 4 2 4" xfId="726" xr:uid="{00000000-0005-0000-0000-0000FB020000}"/>
    <cellStyle name="Normal 11 3 4 3" xfId="727" xr:uid="{00000000-0005-0000-0000-0000FC020000}"/>
    <cellStyle name="Normal 11 3 4 3 2" xfId="728" xr:uid="{00000000-0005-0000-0000-0000FD020000}"/>
    <cellStyle name="Normal 11 3 4 3 2 2" xfId="729" xr:uid="{00000000-0005-0000-0000-0000FE020000}"/>
    <cellStyle name="Normal 11 3 4 3 3" xfId="730" xr:uid="{00000000-0005-0000-0000-0000FF020000}"/>
    <cellStyle name="Normal 11 3 4 4" xfId="731" xr:uid="{00000000-0005-0000-0000-000000030000}"/>
    <cellStyle name="Normal 11 3 4 4 2" xfId="732" xr:uid="{00000000-0005-0000-0000-000001030000}"/>
    <cellStyle name="Normal 11 3 4 5" xfId="733" xr:uid="{00000000-0005-0000-0000-000002030000}"/>
    <cellStyle name="Normal 11 3 5" xfId="734" xr:uid="{00000000-0005-0000-0000-000003030000}"/>
    <cellStyle name="Normal 11 3 5 2" xfId="735" xr:uid="{00000000-0005-0000-0000-000004030000}"/>
    <cellStyle name="Normal 11 3 5 2 2" xfId="736" xr:uid="{00000000-0005-0000-0000-000005030000}"/>
    <cellStyle name="Normal 11 3 5 2 2 2" xfId="737" xr:uid="{00000000-0005-0000-0000-000006030000}"/>
    <cellStyle name="Normal 11 3 5 2 2 2 2" xfId="738" xr:uid="{00000000-0005-0000-0000-000007030000}"/>
    <cellStyle name="Normal 11 3 5 2 2 3" xfId="739" xr:uid="{00000000-0005-0000-0000-000008030000}"/>
    <cellStyle name="Normal 11 3 5 2 3" xfId="740" xr:uid="{00000000-0005-0000-0000-000009030000}"/>
    <cellStyle name="Normal 11 3 5 2 3 2" xfId="741" xr:uid="{00000000-0005-0000-0000-00000A030000}"/>
    <cellStyle name="Normal 11 3 5 2 4" xfId="742" xr:uid="{00000000-0005-0000-0000-00000B030000}"/>
    <cellStyle name="Normal 11 3 5 3" xfId="743" xr:uid="{00000000-0005-0000-0000-00000C030000}"/>
    <cellStyle name="Normal 11 3 5 3 2" xfId="744" xr:uid="{00000000-0005-0000-0000-00000D030000}"/>
    <cellStyle name="Normal 11 3 5 3 2 2" xfId="745" xr:uid="{00000000-0005-0000-0000-00000E030000}"/>
    <cellStyle name="Normal 11 3 5 3 3" xfId="746" xr:uid="{00000000-0005-0000-0000-00000F030000}"/>
    <cellStyle name="Normal 11 3 5 4" xfId="747" xr:uid="{00000000-0005-0000-0000-000010030000}"/>
    <cellStyle name="Normal 11 3 5 4 2" xfId="748" xr:uid="{00000000-0005-0000-0000-000011030000}"/>
    <cellStyle name="Normal 11 3 5 5" xfId="749" xr:uid="{00000000-0005-0000-0000-000012030000}"/>
    <cellStyle name="Normal 11 3 6" xfId="750" xr:uid="{00000000-0005-0000-0000-000013030000}"/>
    <cellStyle name="Normal 11 3 6 2" xfId="751" xr:uid="{00000000-0005-0000-0000-000014030000}"/>
    <cellStyle name="Normal 11 3 6 2 2" xfId="752" xr:uid="{00000000-0005-0000-0000-000015030000}"/>
    <cellStyle name="Normal 11 3 6 2 2 2" xfId="753" xr:uid="{00000000-0005-0000-0000-000016030000}"/>
    <cellStyle name="Normal 11 3 6 2 2 2 2" xfId="754" xr:uid="{00000000-0005-0000-0000-000017030000}"/>
    <cellStyle name="Normal 11 3 6 2 2 3" xfId="755" xr:uid="{00000000-0005-0000-0000-000018030000}"/>
    <cellStyle name="Normal 11 3 6 2 3" xfId="756" xr:uid="{00000000-0005-0000-0000-000019030000}"/>
    <cellStyle name="Normal 11 3 6 2 3 2" xfId="757" xr:uid="{00000000-0005-0000-0000-00001A030000}"/>
    <cellStyle name="Normal 11 3 6 2 4" xfId="758" xr:uid="{00000000-0005-0000-0000-00001B030000}"/>
    <cellStyle name="Normal 11 3 6 3" xfId="759" xr:uid="{00000000-0005-0000-0000-00001C030000}"/>
    <cellStyle name="Normal 11 3 6 3 2" xfId="760" xr:uid="{00000000-0005-0000-0000-00001D030000}"/>
    <cellStyle name="Normal 11 3 6 3 2 2" xfId="761" xr:uid="{00000000-0005-0000-0000-00001E030000}"/>
    <cellStyle name="Normal 11 3 6 3 3" xfId="762" xr:uid="{00000000-0005-0000-0000-00001F030000}"/>
    <cellStyle name="Normal 11 3 6 4" xfId="763" xr:uid="{00000000-0005-0000-0000-000020030000}"/>
    <cellStyle name="Normal 11 3 6 4 2" xfId="764" xr:uid="{00000000-0005-0000-0000-000021030000}"/>
    <cellStyle name="Normal 11 3 6 5" xfId="765" xr:uid="{00000000-0005-0000-0000-000022030000}"/>
    <cellStyle name="Normal 11 3 7" xfId="766" xr:uid="{00000000-0005-0000-0000-000023030000}"/>
    <cellStyle name="Normal 11 3 7 2" xfId="767" xr:uid="{00000000-0005-0000-0000-000024030000}"/>
    <cellStyle name="Normal 11 3 7 2 2" xfId="768" xr:uid="{00000000-0005-0000-0000-000025030000}"/>
    <cellStyle name="Normal 11 3 7 2 2 2" xfId="769" xr:uid="{00000000-0005-0000-0000-000026030000}"/>
    <cellStyle name="Normal 11 3 7 2 3" xfId="770" xr:uid="{00000000-0005-0000-0000-000027030000}"/>
    <cellStyle name="Normal 11 3 7 3" xfId="771" xr:uid="{00000000-0005-0000-0000-000028030000}"/>
    <cellStyle name="Normal 11 3 7 3 2" xfId="772" xr:uid="{00000000-0005-0000-0000-000029030000}"/>
    <cellStyle name="Normal 11 3 7 4" xfId="773" xr:uid="{00000000-0005-0000-0000-00002A030000}"/>
    <cellStyle name="Normal 11 3 8" xfId="774" xr:uid="{00000000-0005-0000-0000-00002B030000}"/>
    <cellStyle name="Normal 11 3 8 2" xfId="775" xr:uid="{00000000-0005-0000-0000-00002C030000}"/>
    <cellStyle name="Normal 11 3 8 2 2" xfId="776" xr:uid="{00000000-0005-0000-0000-00002D030000}"/>
    <cellStyle name="Normal 11 3 8 3" xfId="777" xr:uid="{00000000-0005-0000-0000-00002E030000}"/>
    <cellStyle name="Normal 11 3 9" xfId="778" xr:uid="{00000000-0005-0000-0000-00002F030000}"/>
    <cellStyle name="Normal 11 3 9 2" xfId="779" xr:uid="{00000000-0005-0000-0000-000030030000}"/>
    <cellStyle name="Normal 11 4" xfId="780" xr:uid="{00000000-0005-0000-0000-000031030000}"/>
    <cellStyle name="Normal 11 4 10" xfId="781" xr:uid="{00000000-0005-0000-0000-000032030000}"/>
    <cellStyle name="Normal 11 4 10 2" xfId="782" xr:uid="{00000000-0005-0000-0000-000033030000}"/>
    <cellStyle name="Normal 11 4 10 2 2" xfId="783" xr:uid="{00000000-0005-0000-0000-000034030000}"/>
    <cellStyle name="Normal 11 4 10 3" xfId="784" xr:uid="{00000000-0005-0000-0000-000035030000}"/>
    <cellStyle name="Normal 11 4 11" xfId="785" xr:uid="{00000000-0005-0000-0000-000036030000}"/>
    <cellStyle name="Normal 11 4 11 2" xfId="786" xr:uid="{00000000-0005-0000-0000-000037030000}"/>
    <cellStyle name="Normal 11 4 12" xfId="787" xr:uid="{00000000-0005-0000-0000-000038030000}"/>
    <cellStyle name="Normal 11 4 2" xfId="788" xr:uid="{00000000-0005-0000-0000-000039030000}"/>
    <cellStyle name="Normal 11 4 2 2" xfId="789" xr:uid="{00000000-0005-0000-0000-00003A030000}"/>
    <cellStyle name="Normal 11 4 2 2 2" xfId="790" xr:uid="{00000000-0005-0000-0000-00003B030000}"/>
    <cellStyle name="Normal 11 4 2 2 2 2" xfId="791" xr:uid="{00000000-0005-0000-0000-00003C030000}"/>
    <cellStyle name="Normal 11 4 2 2 2 2 2" xfId="792" xr:uid="{00000000-0005-0000-0000-00003D030000}"/>
    <cellStyle name="Normal 11 4 2 2 2 3" xfId="793" xr:uid="{00000000-0005-0000-0000-00003E030000}"/>
    <cellStyle name="Normal 11 4 2 2 3" xfId="794" xr:uid="{00000000-0005-0000-0000-00003F030000}"/>
    <cellStyle name="Normal 11 4 2 2 3 2" xfId="795" xr:uid="{00000000-0005-0000-0000-000040030000}"/>
    <cellStyle name="Normal 11 4 2 2 4" xfId="796" xr:uid="{00000000-0005-0000-0000-000041030000}"/>
    <cellStyle name="Normal 11 4 2 3" xfId="797" xr:uid="{00000000-0005-0000-0000-000042030000}"/>
    <cellStyle name="Normal 11 4 2 3 2" xfId="798" xr:uid="{00000000-0005-0000-0000-000043030000}"/>
    <cellStyle name="Normal 11 4 2 3 2 2" xfId="799" xr:uid="{00000000-0005-0000-0000-000044030000}"/>
    <cellStyle name="Normal 11 4 2 3 3" xfId="800" xr:uid="{00000000-0005-0000-0000-000045030000}"/>
    <cellStyle name="Normal 11 4 2 4" xfId="801" xr:uid="{00000000-0005-0000-0000-000046030000}"/>
    <cellStyle name="Normal 11 4 2 4 2" xfId="802" xr:uid="{00000000-0005-0000-0000-000047030000}"/>
    <cellStyle name="Normal 11 4 2 5" xfId="803" xr:uid="{00000000-0005-0000-0000-000048030000}"/>
    <cellStyle name="Normal 11 4 3" xfId="804" xr:uid="{00000000-0005-0000-0000-000049030000}"/>
    <cellStyle name="Normal 11 4 3 2" xfId="805" xr:uid="{00000000-0005-0000-0000-00004A030000}"/>
    <cellStyle name="Normal 11 4 3 2 2" xfId="806" xr:uid="{00000000-0005-0000-0000-00004B030000}"/>
    <cellStyle name="Normal 11 4 3 2 2 2" xfId="807" xr:uid="{00000000-0005-0000-0000-00004C030000}"/>
    <cellStyle name="Normal 11 4 3 2 2 2 2" xfId="808" xr:uid="{00000000-0005-0000-0000-00004D030000}"/>
    <cellStyle name="Normal 11 4 3 2 2 3" xfId="809" xr:uid="{00000000-0005-0000-0000-00004E030000}"/>
    <cellStyle name="Normal 11 4 3 2 3" xfId="810" xr:uid="{00000000-0005-0000-0000-00004F030000}"/>
    <cellStyle name="Normal 11 4 3 2 3 2" xfId="811" xr:uid="{00000000-0005-0000-0000-000050030000}"/>
    <cellStyle name="Normal 11 4 3 2 4" xfId="812" xr:uid="{00000000-0005-0000-0000-000051030000}"/>
    <cellStyle name="Normal 11 4 3 3" xfId="813" xr:uid="{00000000-0005-0000-0000-000052030000}"/>
    <cellStyle name="Normal 11 4 3 3 2" xfId="814" xr:uid="{00000000-0005-0000-0000-000053030000}"/>
    <cellStyle name="Normal 11 4 3 3 2 2" xfId="815" xr:uid="{00000000-0005-0000-0000-000054030000}"/>
    <cellStyle name="Normal 11 4 3 3 3" xfId="816" xr:uid="{00000000-0005-0000-0000-000055030000}"/>
    <cellStyle name="Normal 11 4 3 4" xfId="817" xr:uid="{00000000-0005-0000-0000-000056030000}"/>
    <cellStyle name="Normal 11 4 3 4 2" xfId="818" xr:uid="{00000000-0005-0000-0000-000057030000}"/>
    <cellStyle name="Normal 11 4 3 5" xfId="819" xr:uid="{00000000-0005-0000-0000-000058030000}"/>
    <cellStyle name="Normal 11 4 4" xfId="820" xr:uid="{00000000-0005-0000-0000-000059030000}"/>
    <cellStyle name="Normal 11 4 4 2" xfId="821" xr:uid="{00000000-0005-0000-0000-00005A030000}"/>
    <cellStyle name="Normal 11 4 4 2 2" xfId="822" xr:uid="{00000000-0005-0000-0000-00005B030000}"/>
    <cellStyle name="Normal 11 4 4 2 2 2" xfId="823" xr:uid="{00000000-0005-0000-0000-00005C030000}"/>
    <cellStyle name="Normal 11 4 4 2 2 2 2" xfId="824" xr:uid="{00000000-0005-0000-0000-00005D030000}"/>
    <cellStyle name="Normal 11 4 4 2 2 3" xfId="825" xr:uid="{00000000-0005-0000-0000-00005E030000}"/>
    <cellStyle name="Normal 11 4 4 2 3" xfId="826" xr:uid="{00000000-0005-0000-0000-00005F030000}"/>
    <cellStyle name="Normal 11 4 4 2 3 2" xfId="827" xr:uid="{00000000-0005-0000-0000-000060030000}"/>
    <cellStyle name="Normal 11 4 4 2 4" xfId="828" xr:uid="{00000000-0005-0000-0000-000061030000}"/>
    <cellStyle name="Normal 11 4 4 3" xfId="829" xr:uid="{00000000-0005-0000-0000-000062030000}"/>
    <cellStyle name="Normal 11 4 4 3 2" xfId="830" xr:uid="{00000000-0005-0000-0000-000063030000}"/>
    <cellStyle name="Normal 11 4 4 3 2 2" xfId="831" xr:uid="{00000000-0005-0000-0000-000064030000}"/>
    <cellStyle name="Normal 11 4 4 3 3" xfId="832" xr:uid="{00000000-0005-0000-0000-000065030000}"/>
    <cellStyle name="Normal 11 4 4 4" xfId="833" xr:uid="{00000000-0005-0000-0000-000066030000}"/>
    <cellStyle name="Normal 11 4 4 4 2" xfId="834" xr:uid="{00000000-0005-0000-0000-000067030000}"/>
    <cellStyle name="Normal 11 4 4 5" xfId="835" xr:uid="{00000000-0005-0000-0000-000068030000}"/>
    <cellStyle name="Normal 11 4 5" xfId="836" xr:uid="{00000000-0005-0000-0000-000069030000}"/>
    <cellStyle name="Normal 11 4 5 2" xfId="837" xr:uid="{00000000-0005-0000-0000-00006A030000}"/>
    <cellStyle name="Normal 11 4 5 2 2" xfId="838" xr:uid="{00000000-0005-0000-0000-00006B030000}"/>
    <cellStyle name="Normal 11 4 5 2 2 2" xfId="839" xr:uid="{00000000-0005-0000-0000-00006C030000}"/>
    <cellStyle name="Normal 11 4 5 2 2 2 2" xfId="840" xr:uid="{00000000-0005-0000-0000-00006D030000}"/>
    <cellStyle name="Normal 11 4 5 2 2 3" xfId="841" xr:uid="{00000000-0005-0000-0000-00006E030000}"/>
    <cellStyle name="Normal 11 4 5 2 3" xfId="842" xr:uid="{00000000-0005-0000-0000-00006F030000}"/>
    <cellStyle name="Normal 11 4 5 2 3 2" xfId="843" xr:uid="{00000000-0005-0000-0000-000070030000}"/>
    <cellStyle name="Normal 11 4 5 2 4" xfId="844" xr:uid="{00000000-0005-0000-0000-000071030000}"/>
    <cellStyle name="Normal 11 4 5 3" xfId="845" xr:uid="{00000000-0005-0000-0000-000072030000}"/>
    <cellStyle name="Normal 11 4 5 3 2" xfId="846" xr:uid="{00000000-0005-0000-0000-000073030000}"/>
    <cellStyle name="Normal 11 4 5 3 2 2" xfId="847" xr:uid="{00000000-0005-0000-0000-000074030000}"/>
    <cellStyle name="Normal 11 4 5 3 3" xfId="848" xr:uid="{00000000-0005-0000-0000-000075030000}"/>
    <cellStyle name="Normal 11 4 5 4" xfId="849" xr:uid="{00000000-0005-0000-0000-000076030000}"/>
    <cellStyle name="Normal 11 4 5 4 2" xfId="850" xr:uid="{00000000-0005-0000-0000-000077030000}"/>
    <cellStyle name="Normal 11 4 5 5" xfId="851" xr:uid="{00000000-0005-0000-0000-000078030000}"/>
    <cellStyle name="Normal 11 4 6" xfId="852" xr:uid="{00000000-0005-0000-0000-000079030000}"/>
    <cellStyle name="Normal 11 4 6 2" xfId="853" xr:uid="{00000000-0005-0000-0000-00007A030000}"/>
    <cellStyle name="Normal 11 4 6 2 2" xfId="854" xr:uid="{00000000-0005-0000-0000-00007B030000}"/>
    <cellStyle name="Normal 11 4 6 2 2 2" xfId="855" xr:uid="{00000000-0005-0000-0000-00007C030000}"/>
    <cellStyle name="Normal 11 4 6 2 2 2 2" xfId="856" xr:uid="{00000000-0005-0000-0000-00007D030000}"/>
    <cellStyle name="Normal 11 4 6 2 2 3" xfId="857" xr:uid="{00000000-0005-0000-0000-00007E030000}"/>
    <cellStyle name="Normal 11 4 6 2 3" xfId="858" xr:uid="{00000000-0005-0000-0000-00007F030000}"/>
    <cellStyle name="Normal 11 4 6 2 3 2" xfId="859" xr:uid="{00000000-0005-0000-0000-000080030000}"/>
    <cellStyle name="Normal 11 4 6 2 4" xfId="860" xr:uid="{00000000-0005-0000-0000-000081030000}"/>
    <cellStyle name="Normal 11 4 6 3" xfId="861" xr:uid="{00000000-0005-0000-0000-000082030000}"/>
    <cellStyle name="Normal 11 4 6 3 2" xfId="862" xr:uid="{00000000-0005-0000-0000-000083030000}"/>
    <cellStyle name="Normal 11 4 6 3 2 2" xfId="863" xr:uid="{00000000-0005-0000-0000-000084030000}"/>
    <cellStyle name="Normal 11 4 6 3 3" xfId="864" xr:uid="{00000000-0005-0000-0000-000085030000}"/>
    <cellStyle name="Normal 11 4 6 4" xfId="865" xr:uid="{00000000-0005-0000-0000-000086030000}"/>
    <cellStyle name="Normal 11 4 6 4 2" xfId="866" xr:uid="{00000000-0005-0000-0000-000087030000}"/>
    <cellStyle name="Normal 11 4 6 5" xfId="867" xr:uid="{00000000-0005-0000-0000-000088030000}"/>
    <cellStyle name="Normal 11 4 7" xfId="868" xr:uid="{00000000-0005-0000-0000-000089030000}"/>
    <cellStyle name="Normal 11 4 7 2" xfId="869" xr:uid="{00000000-0005-0000-0000-00008A030000}"/>
    <cellStyle name="Normal 11 4 7 2 2" xfId="870" xr:uid="{00000000-0005-0000-0000-00008B030000}"/>
    <cellStyle name="Normal 11 4 7 2 2 2" xfId="871" xr:uid="{00000000-0005-0000-0000-00008C030000}"/>
    <cellStyle name="Normal 11 4 7 2 2 2 2" xfId="872" xr:uid="{00000000-0005-0000-0000-00008D030000}"/>
    <cellStyle name="Normal 11 4 7 2 2 3" xfId="873" xr:uid="{00000000-0005-0000-0000-00008E030000}"/>
    <cellStyle name="Normal 11 4 7 2 3" xfId="874" xr:uid="{00000000-0005-0000-0000-00008F030000}"/>
    <cellStyle name="Normal 11 4 7 2 3 2" xfId="875" xr:uid="{00000000-0005-0000-0000-000090030000}"/>
    <cellStyle name="Normal 11 4 7 2 4" xfId="876" xr:uid="{00000000-0005-0000-0000-000091030000}"/>
    <cellStyle name="Normal 11 4 7 3" xfId="877" xr:uid="{00000000-0005-0000-0000-000092030000}"/>
    <cellStyle name="Normal 11 4 7 3 2" xfId="878" xr:uid="{00000000-0005-0000-0000-000093030000}"/>
    <cellStyle name="Normal 11 4 7 3 2 2" xfId="879" xr:uid="{00000000-0005-0000-0000-000094030000}"/>
    <cellStyle name="Normal 11 4 7 3 3" xfId="880" xr:uid="{00000000-0005-0000-0000-000095030000}"/>
    <cellStyle name="Normal 11 4 7 4" xfId="881" xr:uid="{00000000-0005-0000-0000-000096030000}"/>
    <cellStyle name="Normal 11 4 7 4 2" xfId="882" xr:uid="{00000000-0005-0000-0000-000097030000}"/>
    <cellStyle name="Normal 11 4 7 5" xfId="883" xr:uid="{00000000-0005-0000-0000-000098030000}"/>
    <cellStyle name="Normal 11 4 7 6" xfId="884" xr:uid="{00000000-0005-0000-0000-000099030000}"/>
    <cellStyle name="Normal 11 4 8" xfId="885" xr:uid="{00000000-0005-0000-0000-00009A030000}"/>
    <cellStyle name="Normal 11 4 8 10" xfId="886" xr:uid="{00000000-0005-0000-0000-00009B030000}"/>
    <cellStyle name="Normal 11 4 8 10 2" xfId="887" xr:uid="{00000000-0005-0000-0000-00009C030000}"/>
    <cellStyle name="Normal 11 4 8 10 2 2" xfId="888" xr:uid="{00000000-0005-0000-0000-00009D030000}"/>
    <cellStyle name="Normal 11 4 8 10 2 3" xfId="889" xr:uid="{00000000-0005-0000-0000-00009E030000}"/>
    <cellStyle name="Normal 11 4 8 10 3" xfId="890" xr:uid="{00000000-0005-0000-0000-00009F030000}"/>
    <cellStyle name="Normal 11 4 8 11" xfId="891" xr:uid="{00000000-0005-0000-0000-0000A0030000}"/>
    <cellStyle name="Normal 11 4 8 12" xfId="892" xr:uid="{00000000-0005-0000-0000-0000A1030000}"/>
    <cellStyle name="Normal 11 4 8 13" xfId="893" xr:uid="{00000000-0005-0000-0000-0000A2030000}"/>
    <cellStyle name="Normal 11 4 8 14" xfId="2641" xr:uid="{00000000-0005-0000-0000-0000A3030000}"/>
    <cellStyle name="Normal 11 4 8 2" xfId="894" xr:uid="{00000000-0005-0000-0000-0000A4030000}"/>
    <cellStyle name="Normal 11 4 8 2 2" xfId="895" xr:uid="{00000000-0005-0000-0000-0000A5030000}"/>
    <cellStyle name="Normal 11 4 8 2 2 10" xfId="896" xr:uid="{00000000-0005-0000-0000-0000A6030000}"/>
    <cellStyle name="Normal 11 4 8 2 2 11" xfId="897" xr:uid="{00000000-0005-0000-0000-0000A7030000}"/>
    <cellStyle name="Normal 11 4 8 2 2 11 2" xfId="2602" xr:uid="{00000000-0005-0000-0000-0000A8030000}"/>
    <cellStyle name="Normal 11 4 8 2 2 11 2 2" xfId="2603" xr:uid="{00000000-0005-0000-0000-0000A9030000}"/>
    <cellStyle name="Normal 11 4 8 2 2 11 2 2 2" xfId="2604" xr:uid="{00000000-0005-0000-0000-0000AA030000}"/>
    <cellStyle name="Normal 11 4 8 2 2 11 2 3" xfId="2626" xr:uid="{00000000-0005-0000-0000-0000AB030000}"/>
    <cellStyle name="Normal 11 4 8 2 2 11 3" xfId="2642" xr:uid="{00000000-0005-0000-0000-0000AC030000}"/>
    <cellStyle name="Normal 11 4 8 2 2 12" xfId="898" xr:uid="{00000000-0005-0000-0000-0000AD030000}"/>
    <cellStyle name="Normal 11 4 8 2 2 13" xfId="899" xr:uid="{00000000-0005-0000-0000-0000AE030000}"/>
    <cellStyle name="Normal 11 4 8 2 2 14" xfId="2605" xr:uid="{00000000-0005-0000-0000-0000AF030000}"/>
    <cellStyle name="Normal 11 4 8 2 2 2" xfId="900" xr:uid="{00000000-0005-0000-0000-0000B0030000}"/>
    <cellStyle name="Normal 11 4 8 2 2 2 2" xfId="901" xr:uid="{00000000-0005-0000-0000-0000B1030000}"/>
    <cellStyle name="Normal 11 4 8 2 2 2 2 2" xfId="902" xr:uid="{00000000-0005-0000-0000-0000B2030000}"/>
    <cellStyle name="Normal 11 4 8 2 2 2 2 2 2" xfId="903" xr:uid="{00000000-0005-0000-0000-0000B3030000}"/>
    <cellStyle name="Normal 11 4 8 2 2 2 2 2 2 2" xfId="904" xr:uid="{00000000-0005-0000-0000-0000B4030000}"/>
    <cellStyle name="Normal 11 4 8 2 2 2 2 2 2 2 2" xfId="905" xr:uid="{00000000-0005-0000-0000-0000B5030000}"/>
    <cellStyle name="Normal 11 4 8 2 2 2 2 2 2 2 3" xfId="906" xr:uid="{00000000-0005-0000-0000-0000B6030000}"/>
    <cellStyle name="Normal 11 4 8 2 2 2 2 2 2 3" xfId="907" xr:uid="{00000000-0005-0000-0000-0000B7030000}"/>
    <cellStyle name="Normal 11 4 8 2 2 2 2 2 3" xfId="908" xr:uid="{00000000-0005-0000-0000-0000B8030000}"/>
    <cellStyle name="Normal 11 4 8 2 2 2 2 3" xfId="909" xr:uid="{00000000-0005-0000-0000-0000B9030000}"/>
    <cellStyle name="Normal 11 4 8 2 2 2 3" xfId="910" xr:uid="{00000000-0005-0000-0000-0000BA030000}"/>
    <cellStyle name="Normal 11 4 8 2 2 2 3 2" xfId="911" xr:uid="{00000000-0005-0000-0000-0000BB030000}"/>
    <cellStyle name="Normal 11 4 8 2 2 2 3 2 2" xfId="912" xr:uid="{00000000-0005-0000-0000-0000BC030000}"/>
    <cellStyle name="Normal 11 4 8 2 2 2 3 2 2 2" xfId="913" xr:uid="{00000000-0005-0000-0000-0000BD030000}"/>
    <cellStyle name="Normal 11 4 8 2 2 2 3 2 3" xfId="914" xr:uid="{00000000-0005-0000-0000-0000BE030000}"/>
    <cellStyle name="Normal 11 4 8 2 2 2 3 2 4" xfId="915" xr:uid="{00000000-0005-0000-0000-0000BF030000}"/>
    <cellStyle name="Normal 11 4 8 2 2 2 3 2 4 2" xfId="916" xr:uid="{00000000-0005-0000-0000-0000C0030000}"/>
    <cellStyle name="Normal 11 4 8 2 2 2 3 2 4 3" xfId="917" xr:uid="{00000000-0005-0000-0000-0000C1030000}"/>
    <cellStyle name="Normal 11 4 8 2 2 2 3 3" xfId="918" xr:uid="{00000000-0005-0000-0000-0000C2030000}"/>
    <cellStyle name="Normal 11 4 8 2 2 2 3 3 2" xfId="919" xr:uid="{00000000-0005-0000-0000-0000C3030000}"/>
    <cellStyle name="Normal 11 4 8 2 2 2 3 4" xfId="920" xr:uid="{00000000-0005-0000-0000-0000C4030000}"/>
    <cellStyle name="Normal 11 4 8 2 2 2 4" xfId="921" xr:uid="{00000000-0005-0000-0000-0000C5030000}"/>
    <cellStyle name="Normal 11 4 8 2 2 2 4 2" xfId="922" xr:uid="{00000000-0005-0000-0000-0000C6030000}"/>
    <cellStyle name="Normal 11 4 8 2 2 2 5" xfId="923" xr:uid="{00000000-0005-0000-0000-0000C7030000}"/>
    <cellStyle name="Normal 11 4 8 2 2 2 5 2" xfId="924" xr:uid="{00000000-0005-0000-0000-0000C8030000}"/>
    <cellStyle name="Normal 11 4 8 2 2 2 5 2 2" xfId="925" xr:uid="{00000000-0005-0000-0000-0000C9030000}"/>
    <cellStyle name="Normal 11 4 8 2 2 2 5 3" xfId="926" xr:uid="{00000000-0005-0000-0000-0000CA030000}"/>
    <cellStyle name="Normal 11 4 8 2 2 2 6" xfId="927" xr:uid="{00000000-0005-0000-0000-0000CB030000}"/>
    <cellStyle name="Normal 11 4 8 2 2 2 7" xfId="928" xr:uid="{00000000-0005-0000-0000-0000CC030000}"/>
    <cellStyle name="Normal 11 4 8 2 2 2 8" xfId="2643" xr:uid="{00000000-0005-0000-0000-0000CD030000}"/>
    <cellStyle name="Normal 11 4 8 2 2 3" xfId="929" xr:uid="{00000000-0005-0000-0000-0000CE030000}"/>
    <cellStyle name="Normal 11 4 8 2 2 3 2" xfId="930" xr:uid="{00000000-0005-0000-0000-0000CF030000}"/>
    <cellStyle name="Normal 11 4 8 2 2 3 3" xfId="931" xr:uid="{00000000-0005-0000-0000-0000D0030000}"/>
    <cellStyle name="Normal 11 4 8 2 2 3 3 2" xfId="932" xr:uid="{00000000-0005-0000-0000-0000D1030000}"/>
    <cellStyle name="Normal 11 4 8 2 2 3 4" xfId="933" xr:uid="{00000000-0005-0000-0000-0000D2030000}"/>
    <cellStyle name="Normal 11 4 8 2 2 3 4 2" xfId="2606" xr:uid="{00000000-0005-0000-0000-0000D3030000}"/>
    <cellStyle name="Normal 11 4 8 2 2 4" xfId="934" xr:uid="{00000000-0005-0000-0000-0000D4030000}"/>
    <cellStyle name="Normal 11 4 8 2 2 4 2" xfId="935" xr:uid="{00000000-0005-0000-0000-0000D5030000}"/>
    <cellStyle name="Normal 11 4 8 2 2 4 3" xfId="936" xr:uid="{00000000-0005-0000-0000-0000D6030000}"/>
    <cellStyle name="Normal 11 4 8 2 2 4 3 2" xfId="937" xr:uid="{00000000-0005-0000-0000-0000D7030000}"/>
    <cellStyle name="Normal 11 4 8 2 2 5" xfId="938" xr:uid="{00000000-0005-0000-0000-0000D8030000}"/>
    <cellStyle name="Normal 11 4 8 2 2 6" xfId="939" xr:uid="{00000000-0005-0000-0000-0000D9030000}"/>
    <cellStyle name="Normal 11 4 8 2 2 6 2" xfId="940" xr:uid="{00000000-0005-0000-0000-0000DA030000}"/>
    <cellStyle name="Normal 11 4 8 2 2 6 2 2" xfId="941" xr:uid="{00000000-0005-0000-0000-0000DB030000}"/>
    <cellStyle name="Normal 11 4 8 2 2 7" xfId="942" xr:uid="{00000000-0005-0000-0000-0000DC030000}"/>
    <cellStyle name="Normal 11 4 8 2 2 7 2" xfId="943" xr:uid="{00000000-0005-0000-0000-0000DD030000}"/>
    <cellStyle name="Normal 11 4 8 2 2 8" xfId="944" xr:uid="{00000000-0005-0000-0000-0000DE030000}"/>
    <cellStyle name="Normal 11 4 8 2 2 9" xfId="945" xr:uid="{00000000-0005-0000-0000-0000DF030000}"/>
    <cellStyle name="Normal 11 4 8 2 3" xfId="946" xr:uid="{00000000-0005-0000-0000-0000E0030000}"/>
    <cellStyle name="Normal 11 4 8 2 3 2" xfId="947" xr:uid="{00000000-0005-0000-0000-0000E1030000}"/>
    <cellStyle name="Normal 11 4 8 2 3 2 2" xfId="948" xr:uid="{00000000-0005-0000-0000-0000E2030000}"/>
    <cellStyle name="Normal 11 4 8 2 3 3" xfId="949" xr:uid="{00000000-0005-0000-0000-0000E3030000}"/>
    <cellStyle name="Normal 11 4 8 2 4" xfId="950" xr:uid="{00000000-0005-0000-0000-0000E4030000}"/>
    <cellStyle name="Normal 11 4 8 2 4 2" xfId="951" xr:uid="{00000000-0005-0000-0000-0000E5030000}"/>
    <cellStyle name="Normal 11 4 8 2 4 2 2" xfId="952" xr:uid="{00000000-0005-0000-0000-0000E6030000}"/>
    <cellStyle name="Normal 11 4 8 2 4 2 2 2" xfId="953" xr:uid="{00000000-0005-0000-0000-0000E7030000}"/>
    <cellStyle name="Normal 11 4 8 2 4 2 2 2 2" xfId="954" xr:uid="{00000000-0005-0000-0000-0000E8030000}"/>
    <cellStyle name="Normal 11 4 8 2 4 2 2 2 2 2" xfId="955" xr:uid="{00000000-0005-0000-0000-0000E9030000}"/>
    <cellStyle name="Normal 11 4 8 2 4 2 2 2 3" xfId="956" xr:uid="{00000000-0005-0000-0000-0000EA030000}"/>
    <cellStyle name="Normal 11 4 8 2 4 2 2 2 4" xfId="957" xr:uid="{00000000-0005-0000-0000-0000EB030000}"/>
    <cellStyle name="Normal 11 4 8 2 4 2 2 2 4 2" xfId="958" xr:uid="{00000000-0005-0000-0000-0000EC030000}"/>
    <cellStyle name="Normal 11 4 8 2 4 2 2 2 4 3" xfId="959" xr:uid="{00000000-0005-0000-0000-0000ED030000}"/>
    <cellStyle name="Normal 11 4 8 2 4 2 2 2 4 4" xfId="960" xr:uid="{00000000-0005-0000-0000-0000EE030000}"/>
    <cellStyle name="Normal 11 4 8 2 4 2 2 3" xfId="961" xr:uid="{00000000-0005-0000-0000-0000EF030000}"/>
    <cellStyle name="Normal 11 4 8 2 4 2 2 3 2" xfId="962" xr:uid="{00000000-0005-0000-0000-0000F0030000}"/>
    <cellStyle name="Normal 11 4 8 2 4 2 2 4" xfId="963" xr:uid="{00000000-0005-0000-0000-0000F1030000}"/>
    <cellStyle name="Normal 11 4 8 2 4 2 3" xfId="964" xr:uid="{00000000-0005-0000-0000-0000F2030000}"/>
    <cellStyle name="Normal 11 4 8 2 4 2 3 2" xfId="965" xr:uid="{00000000-0005-0000-0000-0000F3030000}"/>
    <cellStyle name="Normal 11 4 8 2 4 2 4" xfId="966" xr:uid="{00000000-0005-0000-0000-0000F4030000}"/>
    <cellStyle name="Normal 11 4 8 2 4 2 4 2" xfId="967" xr:uid="{00000000-0005-0000-0000-0000F5030000}"/>
    <cellStyle name="Normal 11 4 8 2 4 2 4 2 2" xfId="968" xr:uid="{00000000-0005-0000-0000-0000F6030000}"/>
    <cellStyle name="Normal 11 4 8 2 4 2 4 3" xfId="969" xr:uid="{00000000-0005-0000-0000-0000F7030000}"/>
    <cellStyle name="Normal 11 4 8 2 4 2 5" xfId="970" xr:uid="{00000000-0005-0000-0000-0000F8030000}"/>
    <cellStyle name="Normal 11 4 8 2 4 2 6" xfId="971" xr:uid="{00000000-0005-0000-0000-0000F9030000}"/>
    <cellStyle name="Normal 11 4 8 2 4 3" xfId="972" xr:uid="{00000000-0005-0000-0000-0000FA030000}"/>
    <cellStyle name="Normal 11 4 8 2 4 3 2" xfId="973" xr:uid="{00000000-0005-0000-0000-0000FB030000}"/>
    <cellStyle name="Normal 11 4 8 2 4 4" xfId="974" xr:uid="{00000000-0005-0000-0000-0000FC030000}"/>
    <cellStyle name="Normal 11 4 8 2 4 4 2" xfId="975" xr:uid="{00000000-0005-0000-0000-0000FD030000}"/>
    <cellStyle name="Normal 11 4 8 2 4 4 2 2" xfId="976" xr:uid="{00000000-0005-0000-0000-0000FE030000}"/>
    <cellStyle name="Normal 11 4 8 2 4 4 3" xfId="977" xr:uid="{00000000-0005-0000-0000-0000FF030000}"/>
    <cellStyle name="Normal 11 4 8 2 4 5" xfId="978" xr:uid="{00000000-0005-0000-0000-000000040000}"/>
    <cellStyle name="Normal 11 4 8 2 5" xfId="979" xr:uid="{00000000-0005-0000-0000-000001040000}"/>
    <cellStyle name="Normal 11 4 8 2 5 2" xfId="980" xr:uid="{00000000-0005-0000-0000-000002040000}"/>
    <cellStyle name="Normal 11 4 8 2 5 2 2" xfId="981" xr:uid="{00000000-0005-0000-0000-000003040000}"/>
    <cellStyle name="Normal 11 4 8 2 5 3" xfId="982" xr:uid="{00000000-0005-0000-0000-000004040000}"/>
    <cellStyle name="Normal 11 4 8 2 5 4" xfId="983" xr:uid="{00000000-0005-0000-0000-000005040000}"/>
    <cellStyle name="Normal 11 4 8 2 6" xfId="984" xr:uid="{00000000-0005-0000-0000-000006040000}"/>
    <cellStyle name="Normal 11 4 8 2 6 2" xfId="985" xr:uid="{00000000-0005-0000-0000-000007040000}"/>
    <cellStyle name="Normal 11 4 8 2 7" xfId="986" xr:uid="{00000000-0005-0000-0000-000008040000}"/>
    <cellStyle name="Normal 11 4 8 2 8" xfId="987" xr:uid="{00000000-0005-0000-0000-000009040000}"/>
    <cellStyle name="Normal 11 4 8 3" xfId="988" xr:uid="{00000000-0005-0000-0000-00000A040000}"/>
    <cellStyle name="Normal 11 4 8 3 2" xfId="989" xr:uid="{00000000-0005-0000-0000-00000B040000}"/>
    <cellStyle name="Normal 11 4 8 3 2 2" xfId="990" xr:uid="{00000000-0005-0000-0000-00000C040000}"/>
    <cellStyle name="Normal 11 4 8 3 2 2 2" xfId="991" xr:uid="{00000000-0005-0000-0000-00000D040000}"/>
    <cellStyle name="Normal 11 4 8 3 2 3" xfId="992" xr:uid="{00000000-0005-0000-0000-00000E040000}"/>
    <cellStyle name="Normal 11 4 8 3 3" xfId="993" xr:uid="{00000000-0005-0000-0000-00000F040000}"/>
    <cellStyle name="Normal 11 4 8 3 3 2" xfId="994" xr:uid="{00000000-0005-0000-0000-000010040000}"/>
    <cellStyle name="Normal 11 4 8 3 4" xfId="995" xr:uid="{00000000-0005-0000-0000-000011040000}"/>
    <cellStyle name="Normal 11 4 8 3 4 2" xfId="996" xr:uid="{00000000-0005-0000-0000-000012040000}"/>
    <cellStyle name="Normal 11 4 8 3 4 3" xfId="997" xr:uid="{00000000-0005-0000-0000-000013040000}"/>
    <cellStyle name="Normal 11 4 8 3 5" xfId="998" xr:uid="{00000000-0005-0000-0000-000014040000}"/>
    <cellStyle name="Normal 11 4 8 4" xfId="999" xr:uid="{00000000-0005-0000-0000-000015040000}"/>
    <cellStyle name="Normal 11 4 8 4 2" xfId="1000" xr:uid="{00000000-0005-0000-0000-000016040000}"/>
    <cellStyle name="Normal 11 4 8 4 2 2" xfId="1001" xr:uid="{00000000-0005-0000-0000-000017040000}"/>
    <cellStyle name="Normal 11 4 8 4 2 2 2" xfId="1002" xr:uid="{00000000-0005-0000-0000-000018040000}"/>
    <cellStyle name="Normal 11 4 8 4 2 2 2 2" xfId="1003" xr:uid="{00000000-0005-0000-0000-000019040000}"/>
    <cellStyle name="Normal 11 4 8 4 2 2 2 3" xfId="1004" xr:uid="{00000000-0005-0000-0000-00001A040000}"/>
    <cellStyle name="Normal 11 4 8 4 2 2 3" xfId="1005" xr:uid="{00000000-0005-0000-0000-00001B040000}"/>
    <cellStyle name="Normal 11 4 8 4 2 3" xfId="1006" xr:uid="{00000000-0005-0000-0000-00001C040000}"/>
    <cellStyle name="Normal 11 4 8 4 3" xfId="1007" xr:uid="{00000000-0005-0000-0000-00001D040000}"/>
    <cellStyle name="Normal 11 4 8 5" xfId="1008" xr:uid="{00000000-0005-0000-0000-00001E040000}"/>
    <cellStyle name="Normal 11 4 8 5 2" xfId="1009" xr:uid="{00000000-0005-0000-0000-00001F040000}"/>
    <cellStyle name="Normal 11 4 8 5 2 2" xfId="1010" xr:uid="{00000000-0005-0000-0000-000020040000}"/>
    <cellStyle name="Normal 11 4 8 5 2 2 2" xfId="1011" xr:uid="{00000000-0005-0000-0000-000021040000}"/>
    <cellStyle name="Normal 11 4 8 5 2 3" xfId="1012" xr:uid="{00000000-0005-0000-0000-000022040000}"/>
    <cellStyle name="Normal 11 4 8 5 2 4" xfId="1013" xr:uid="{00000000-0005-0000-0000-000023040000}"/>
    <cellStyle name="Normal 11 4 8 5 2 4 2" xfId="1014" xr:uid="{00000000-0005-0000-0000-000024040000}"/>
    <cellStyle name="Normal 11 4 8 5 2 4 3" xfId="1015" xr:uid="{00000000-0005-0000-0000-000025040000}"/>
    <cellStyle name="Normal 11 4 8 5 2 4 4" xfId="1016" xr:uid="{00000000-0005-0000-0000-000026040000}"/>
    <cellStyle name="Normal 11 4 8 5 3" xfId="1017" xr:uid="{00000000-0005-0000-0000-000027040000}"/>
    <cellStyle name="Normal 11 4 8 5 3 2" xfId="1018" xr:uid="{00000000-0005-0000-0000-000028040000}"/>
    <cellStyle name="Normal 11 4 8 5 4" xfId="1019" xr:uid="{00000000-0005-0000-0000-000029040000}"/>
    <cellStyle name="Normal 11 4 8 6" xfId="1020" xr:uid="{00000000-0005-0000-0000-00002A040000}"/>
    <cellStyle name="Normal 11 4 8 6 2" xfId="1021" xr:uid="{00000000-0005-0000-0000-00002B040000}"/>
    <cellStyle name="Normal 11 4 8 6 2 2" xfId="1022" xr:uid="{00000000-0005-0000-0000-00002C040000}"/>
    <cellStyle name="Normal 11 4 8 6 3" xfId="1023" xr:uid="{00000000-0005-0000-0000-00002D040000}"/>
    <cellStyle name="Normal 11 4 8 7" xfId="1024" xr:uid="{00000000-0005-0000-0000-00002E040000}"/>
    <cellStyle name="Normal 11 4 8 7 2" xfId="1025" xr:uid="{00000000-0005-0000-0000-00002F040000}"/>
    <cellStyle name="Normal 11 4 8 8" xfId="1026" xr:uid="{00000000-0005-0000-0000-000030040000}"/>
    <cellStyle name="Normal 11 4 8 8 2" xfId="1027" xr:uid="{00000000-0005-0000-0000-000031040000}"/>
    <cellStyle name="Normal 11 4 8 9" xfId="1028" xr:uid="{00000000-0005-0000-0000-000032040000}"/>
    <cellStyle name="Normal 11 4 8 9 2" xfId="1029" xr:uid="{00000000-0005-0000-0000-000033040000}"/>
    <cellStyle name="Normal 11 4 8 9 2 2" xfId="1030" xr:uid="{00000000-0005-0000-0000-000034040000}"/>
    <cellStyle name="Normal 11 4 8 9 3" xfId="1031" xr:uid="{00000000-0005-0000-0000-000035040000}"/>
    <cellStyle name="Normal 11 4 9" xfId="1032" xr:uid="{00000000-0005-0000-0000-000036040000}"/>
    <cellStyle name="Normal 11 4 9 2" xfId="1033" xr:uid="{00000000-0005-0000-0000-000037040000}"/>
    <cellStyle name="Normal 11 4 9 2 2" xfId="1034" xr:uid="{00000000-0005-0000-0000-000038040000}"/>
    <cellStyle name="Normal 11 4 9 2 2 2" xfId="1035" xr:uid="{00000000-0005-0000-0000-000039040000}"/>
    <cellStyle name="Normal 11 4 9 2 3" xfId="1036" xr:uid="{00000000-0005-0000-0000-00003A040000}"/>
    <cellStyle name="Normal 11 4 9 3" xfId="1037" xr:uid="{00000000-0005-0000-0000-00003B040000}"/>
    <cellStyle name="Normal 11 4 9 3 2" xfId="1038" xr:uid="{00000000-0005-0000-0000-00003C040000}"/>
    <cellStyle name="Normal 11 4 9 4" xfId="1039" xr:uid="{00000000-0005-0000-0000-00003D040000}"/>
    <cellStyle name="Normal 11 5" xfId="1040" xr:uid="{00000000-0005-0000-0000-00003E040000}"/>
    <cellStyle name="Normal 11 5 2" xfId="1041" xr:uid="{00000000-0005-0000-0000-00003F040000}"/>
    <cellStyle name="Normal 11 5 2 2" xfId="1042" xr:uid="{00000000-0005-0000-0000-000040040000}"/>
    <cellStyle name="Normal 11 5 2 2 2" xfId="1043" xr:uid="{00000000-0005-0000-0000-000041040000}"/>
    <cellStyle name="Normal 11 5 2 2 2 2" xfId="1044" xr:uid="{00000000-0005-0000-0000-000042040000}"/>
    <cellStyle name="Normal 11 5 2 2 2 2 2" xfId="1045" xr:uid="{00000000-0005-0000-0000-000043040000}"/>
    <cellStyle name="Normal 11 5 2 2 2 3" xfId="1046" xr:uid="{00000000-0005-0000-0000-000044040000}"/>
    <cellStyle name="Normal 11 5 2 2 3" xfId="1047" xr:uid="{00000000-0005-0000-0000-000045040000}"/>
    <cellStyle name="Normal 11 5 2 2 3 2" xfId="1048" xr:uid="{00000000-0005-0000-0000-000046040000}"/>
    <cellStyle name="Normal 11 5 2 2 4" xfId="1049" xr:uid="{00000000-0005-0000-0000-000047040000}"/>
    <cellStyle name="Normal 11 5 2 3" xfId="1050" xr:uid="{00000000-0005-0000-0000-000048040000}"/>
    <cellStyle name="Normal 11 5 2 3 2" xfId="1051" xr:uid="{00000000-0005-0000-0000-000049040000}"/>
    <cellStyle name="Normal 11 5 2 3 2 2" xfId="1052" xr:uid="{00000000-0005-0000-0000-00004A040000}"/>
    <cellStyle name="Normal 11 5 2 3 3" xfId="1053" xr:uid="{00000000-0005-0000-0000-00004B040000}"/>
    <cellStyle name="Normal 11 5 2 4" xfId="1054" xr:uid="{00000000-0005-0000-0000-00004C040000}"/>
    <cellStyle name="Normal 11 5 2 4 2" xfId="1055" xr:uid="{00000000-0005-0000-0000-00004D040000}"/>
    <cellStyle name="Normal 11 5 2 5" xfId="1056" xr:uid="{00000000-0005-0000-0000-00004E040000}"/>
    <cellStyle name="Normal 11 5 3" xfId="1057" xr:uid="{00000000-0005-0000-0000-00004F040000}"/>
    <cellStyle name="Normal 11 5 3 2" xfId="1058" xr:uid="{00000000-0005-0000-0000-000050040000}"/>
    <cellStyle name="Normal 11 5 3 2 2" xfId="1059" xr:uid="{00000000-0005-0000-0000-000051040000}"/>
    <cellStyle name="Normal 11 5 3 2 2 2" xfId="1060" xr:uid="{00000000-0005-0000-0000-000052040000}"/>
    <cellStyle name="Normal 11 5 3 2 2 2 2" xfId="1061" xr:uid="{00000000-0005-0000-0000-000053040000}"/>
    <cellStyle name="Normal 11 5 3 2 2 3" xfId="1062" xr:uid="{00000000-0005-0000-0000-000054040000}"/>
    <cellStyle name="Normal 11 5 3 2 3" xfId="1063" xr:uid="{00000000-0005-0000-0000-000055040000}"/>
    <cellStyle name="Normal 11 5 3 2 3 2" xfId="1064" xr:uid="{00000000-0005-0000-0000-000056040000}"/>
    <cellStyle name="Normal 11 5 3 2 4" xfId="1065" xr:uid="{00000000-0005-0000-0000-000057040000}"/>
    <cellStyle name="Normal 11 5 3 3" xfId="1066" xr:uid="{00000000-0005-0000-0000-000058040000}"/>
    <cellStyle name="Normal 11 5 3 3 2" xfId="1067" xr:uid="{00000000-0005-0000-0000-000059040000}"/>
    <cellStyle name="Normal 11 5 3 3 2 2" xfId="1068" xr:uid="{00000000-0005-0000-0000-00005A040000}"/>
    <cellStyle name="Normal 11 5 3 3 3" xfId="1069" xr:uid="{00000000-0005-0000-0000-00005B040000}"/>
    <cellStyle name="Normal 11 5 3 4" xfId="1070" xr:uid="{00000000-0005-0000-0000-00005C040000}"/>
    <cellStyle name="Normal 11 5 3 4 2" xfId="1071" xr:uid="{00000000-0005-0000-0000-00005D040000}"/>
    <cellStyle name="Normal 11 5 3 4 2 2" xfId="1072" xr:uid="{00000000-0005-0000-0000-00005E040000}"/>
    <cellStyle name="Normal 11 5 3 4 2 3" xfId="1073" xr:uid="{00000000-0005-0000-0000-00005F040000}"/>
    <cellStyle name="Normal 11 5 3 4 3" xfId="1074" xr:uid="{00000000-0005-0000-0000-000060040000}"/>
    <cellStyle name="Normal 11 5 3 4 4" xfId="1075" xr:uid="{00000000-0005-0000-0000-000061040000}"/>
    <cellStyle name="Normal 11 5 3 4 4 2" xfId="1076" xr:uid="{00000000-0005-0000-0000-000062040000}"/>
    <cellStyle name="Normal 11 5 3 4 4 2 2" xfId="1077" xr:uid="{00000000-0005-0000-0000-000063040000}"/>
    <cellStyle name="Normal 11 5 3 5" xfId="1078" xr:uid="{00000000-0005-0000-0000-000064040000}"/>
    <cellStyle name="Normal 11 5 3 5 2" xfId="1079" xr:uid="{00000000-0005-0000-0000-000065040000}"/>
    <cellStyle name="Normal 11 5 3 6" xfId="1080" xr:uid="{00000000-0005-0000-0000-000066040000}"/>
    <cellStyle name="Normal 11 5 4" xfId="1081" xr:uid="{00000000-0005-0000-0000-000067040000}"/>
    <cellStyle name="Normal 11 5 4 2" xfId="1082" xr:uid="{00000000-0005-0000-0000-000068040000}"/>
    <cellStyle name="Normal 11 5 4 2 2" xfId="1083" xr:uid="{00000000-0005-0000-0000-000069040000}"/>
    <cellStyle name="Normal 11 5 4 2 2 2" xfId="1084" xr:uid="{00000000-0005-0000-0000-00006A040000}"/>
    <cellStyle name="Normal 11 5 4 2 3" xfId="1085" xr:uid="{00000000-0005-0000-0000-00006B040000}"/>
    <cellStyle name="Normal 11 5 4 3" xfId="1086" xr:uid="{00000000-0005-0000-0000-00006C040000}"/>
    <cellStyle name="Normal 11 5 4 3 2" xfId="1087" xr:uid="{00000000-0005-0000-0000-00006D040000}"/>
    <cellStyle name="Normal 11 5 4 3 2 2" xfId="1088" xr:uid="{00000000-0005-0000-0000-00006E040000}"/>
    <cellStyle name="Normal 11 5 4 3 2 3" xfId="1089" xr:uid="{00000000-0005-0000-0000-00006F040000}"/>
    <cellStyle name="Normal 11 5 4 3 3" xfId="1090" xr:uid="{00000000-0005-0000-0000-000070040000}"/>
    <cellStyle name="Normal 11 5 4 3 3 2" xfId="1091" xr:uid="{00000000-0005-0000-0000-000071040000}"/>
    <cellStyle name="Normal 11 5 4 3 4" xfId="1092" xr:uid="{00000000-0005-0000-0000-000072040000}"/>
    <cellStyle name="Normal 11 5 4 3 5" xfId="1093" xr:uid="{00000000-0005-0000-0000-000073040000}"/>
    <cellStyle name="Normal 11 5 4 3 5 2" xfId="1094" xr:uid="{00000000-0005-0000-0000-000074040000}"/>
    <cellStyle name="Normal 11 5 4 3 5 3" xfId="1095" xr:uid="{00000000-0005-0000-0000-000075040000}"/>
    <cellStyle name="Normal 11 5 4 4" xfId="1096" xr:uid="{00000000-0005-0000-0000-000076040000}"/>
    <cellStyle name="Normal 11 5 4 4 2" xfId="1097" xr:uid="{00000000-0005-0000-0000-000077040000}"/>
    <cellStyle name="Normal 11 5 4 5" xfId="1098" xr:uid="{00000000-0005-0000-0000-000078040000}"/>
    <cellStyle name="Normal 11 5 5" xfId="1099" xr:uid="{00000000-0005-0000-0000-000079040000}"/>
    <cellStyle name="Normal 11 5 5 2" xfId="1100" xr:uid="{00000000-0005-0000-0000-00007A040000}"/>
    <cellStyle name="Normal 11 5 5 2 2" xfId="1101" xr:uid="{00000000-0005-0000-0000-00007B040000}"/>
    <cellStyle name="Normal 11 5 5 3" xfId="1102" xr:uid="{00000000-0005-0000-0000-00007C040000}"/>
    <cellStyle name="Normal 11 5 6" xfId="1103" xr:uid="{00000000-0005-0000-0000-00007D040000}"/>
    <cellStyle name="Normal 11 5 6 2" xfId="1104" xr:uid="{00000000-0005-0000-0000-00007E040000}"/>
    <cellStyle name="Normal 11 5 6 2 2" xfId="1105" xr:uid="{00000000-0005-0000-0000-00007F040000}"/>
    <cellStyle name="Normal 11 5 6 3" xfId="1106" xr:uid="{00000000-0005-0000-0000-000080040000}"/>
    <cellStyle name="Normal 11 5 7" xfId="1107" xr:uid="{00000000-0005-0000-0000-000081040000}"/>
    <cellStyle name="Normal 11 5 7 2" xfId="1108" xr:uid="{00000000-0005-0000-0000-000082040000}"/>
    <cellStyle name="Normal 11 5 8" xfId="1109" xr:uid="{00000000-0005-0000-0000-000083040000}"/>
    <cellStyle name="Normal 11 6" xfId="1110" xr:uid="{00000000-0005-0000-0000-000084040000}"/>
    <cellStyle name="Normal 11 6 2" xfId="1111" xr:uid="{00000000-0005-0000-0000-000085040000}"/>
    <cellStyle name="Normal 11 6 2 2" xfId="1112" xr:uid="{00000000-0005-0000-0000-000086040000}"/>
    <cellStyle name="Normal 11 6 2 2 2" xfId="1113" xr:uid="{00000000-0005-0000-0000-000087040000}"/>
    <cellStyle name="Normal 11 6 2 2 2 2" xfId="1114" xr:uid="{00000000-0005-0000-0000-000088040000}"/>
    <cellStyle name="Normal 11 6 2 2 3" xfId="1115" xr:uid="{00000000-0005-0000-0000-000089040000}"/>
    <cellStyle name="Normal 11 6 2 3" xfId="1116" xr:uid="{00000000-0005-0000-0000-00008A040000}"/>
    <cellStyle name="Normal 11 6 2 3 2" xfId="1117" xr:uid="{00000000-0005-0000-0000-00008B040000}"/>
    <cellStyle name="Normal 11 6 2 3 3" xfId="1118" xr:uid="{00000000-0005-0000-0000-00008C040000}"/>
    <cellStyle name="Normal 11 6 2 3 4" xfId="1119" xr:uid="{00000000-0005-0000-0000-00008D040000}"/>
    <cellStyle name="Normal 11 6 2 4" xfId="1120" xr:uid="{00000000-0005-0000-0000-00008E040000}"/>
    <cellStyle name="Normal 11 6 2 5" xfId="1121" xr:uid="{00000000-0005-0000-0000-00008F040000}"/>
    <cellStyle name="Normal 11 6 2 6" xfId="1122" xr:uid="{00000000-0005-0000-0000-000090040000}"/>
    <cellStyle name="Normal 11 6 2 7" xfId="1123" xr:uid="{00000000-0005-0000-0000-000091040000}"/>
    <cellStyle name="Normal 11 6 2 8" xfId="1124" xr:uid="{00000000-0005-0000-0000-000092040000}"/>
    <cellStyle name="Normal 11 6 3" xfId="1125" xr:uid="{00000000-0005-0000-0000-000093040000}"/>
    <cellStyle name="Normal 11 6 3 2" xfId="1126" xr:uid="{00000000-0005-0000-0000-000094040000}"/>
    <cellStyle name="Normal 11 6 3 2 2" xfId="1127" xr:uid="{00000000-0005-0000-0000-000095040000}"/>
    <cellStyle name="Normal 11 6 3 3" xfId="1128" xr:uid="{00000000-0005-0000-0000-000096040000}"/>
    <cellStyle name="Normal 11 6 4" xfId="1129" xr:uid="{00000000-0005-0000-0000-000097040000}"/>
    <cellStyle name="Normal 11 6 4 2" xfId="1130" xr:uid="{00000000-0005-0000-0000-000098040000}"/>
    <cellStyle name="Normal 11 6 5" xfId="1131" xr:uid="{00000000-0005-0000-0000-000099040000}"/>
    <cellStyle name="Normal 11 7" xfId="1132" xr:uid="{00000000-0005-0000-0000-00009A040000}"/>
    <cellStyle name="Normal 11 7 2" xfId="1133" xr:uid="{00000000-0005-0000-0000-00009B040000}"/>
    <cellStyle name="Normal 11 7 2 2" xfId="1134" xr:uid="{00000000-0005-0000-0000-00009C040000}"/>
    <cellStyle name="Normal 11 7 2 2 2" xfId="1135" xr:uid="{00000000-0005-0000-0000-00009D040000}"/>
    <cellStyle name="Normal 11 7 2 2 2 2" xfId="1136" xr:uid="{00000000-0005-0000-0000-00009E040000}"/>
    <cellStyle name="Normal 11 7 2 2 3" xfId="1137" xr:uid="{00000000-0005-0000-0000-00009F040000}"/>
    <cellStyle name="Normal 11 7 2 3" xfId="1138" xr:uid="{00000000-0005-0000-0000-0000A0040000}"/>
    <cellStyle name="Normal 11 7 2 3 2" xfId="1139" xr:uid="{00000000-0005-0000-0000-0000A1040000}"/>
    <cellStyle name="Normal 11 7 2 4" xfId="1140" xr:uid="{00000000-0005-0000-0000-0000A2040000}"/>
    <cellStyle name="Normal 11 7 3" xfId="1141" xr:uid="{00000000-0005-0000-0000-0000A3040000}"/>
    <cellStyle name="Normal 11 7 3 2" xfId="1142" xr:uid="{00000000-0005-0000-0000-0000A4040000}"/>
    <cellStyle name="Normal 11 7 3 2 2" xfId="1143" xr:uid="{00000000-0005-0000-0000-0000A5040000}"/>
    <cellStyle name="Normal 11 7 3 3" xfId="1144" xr:uid="{00000000-0005-0000-0000-0000A6040000}"/>
    <cellStyle name="Normal 11 7 4" xfId="1145" xr:uid="{00000000-0005-0000-0000-0000A7040000}"/>
    <cellStyle name="Normal 11 7 4 2" xfId="1146" xr:uid="{00000000-0005-0000-0000-0000A8040000}"/>
    <cellStyle name="Normal 11 7 5" xfId="1147" xr:uid="{00000000-0005-0000-0000-0000A9040000}"/>
    <cellStyle name="Normal 11 8" xfId="1148" xr:uid="{00000000-0005-0000-0000-0000AA040000}"/>
    <cellStyle name="Normal 11 8 2" xfId="1149" xr:uid="{00000000-0005-0000-0000-0000AB040000}"/>
    <cellStyle name="Normal 11 8 2 2" xfId="1150" xr:uid="{00000000-0005-0000-0000-0000AC040000}"/>
    <cellStyle name="Normal 11 8 2 2 2" xfId="1151" xr:uid="{00000000-0005-0000-0000-0000AD040000}"/>
    <cellStyle name="Normal 11 8 2 2 2 2" xfId="1152" xr:uid="{00000000-0005-0000-0000-0000AE040000}"/>
    <cellStyle name="Normal 11 8 2 2 3" xfId="1153" xr:uid="{00000000-0005-0000-0000-0000AF040000}"/>
    <cellStyle name="Normal 11 8 2 3" xfId="1154" xr:uid="{00000000-0005-0000-0000-0000B0040000}"/>
    <cellStyle name="Normal 11 8 2 3 2" xfId="1155" xr:uid="{00000000-0005-0000-0000-0000B1040000}"/>
    <cellStyle name="Normal 11 8 2 4" xfId="1156" xr:uid="{00000000-0005-0000-0000-0000B2040000}"/>
    <cellStyle name="Normal 11 8 3" xfId="1157" xr:uid="{00000000-0005-0000-0000-0000B3040000}"/>
    <cellStyle name="Normal 11 8 3 2" xfId="1158" xr:uid="{00000000-0005-0000-0000-0000B4040000}"/>
    <cellStyle name="Normal 11 8 3 2 2" xfId="1159" xr:uid="{00000000-0005-0000-0000-0000B5040000}"/>
    <cellStyle name="Normal 11 8 3 3" xfId="1160" xr:uid="{00000000-0005-0000-0000-0000B6040000}"/>
    <cellStyle name="Normal 11 8 4" xfId="1161" xr:uid="{00000000-0005-0000-0000-0000B7040000}"/>
    <cellStyle name="Normal 11 8 4 2" xfId="1162" xr:uid="{00000000-0005-0000-0000-0000B8040000}"/>
    <cellStyle name="Normal 11 8 5" xfId="1163" xr:uid="{00000000-0005-0000-0000-0000B9040000}"/>
    <cellStyle name="Normal 11 9" xfId="1164" xr:uid="{00000000-0005-0000-0000-0000BA040000}"/>
    <cellStyle name="Normal 11 9 2" xfId="1165" xr:uid="{00000000-0005-0000-0000-0000BB040000}"/>
    <cellStyle name="Normal 11 9 2 2" xfId="1166" xr:uid="{00000000-0005-0000-0000-0000BC040000}"/>
    <cellStyle name="Normal 11 9 2 2 2" xfId="1167" xr:uid="{00000000-0005-0000-0000-0000BD040000}"/>
    <cellStyle name="Normal 11 9 2 2 2 2" xfId="1168" xr:uid="{00000000-0005-0000-0000-0000BE040000}"/>
    <cellStyle name="Normal 11 9 2 2 3" xfId="1169" xr:uid="{00000000-0005-0000-0000-0000BF040000}"/>
    <cellStyle name="Normal 11 9 2 3" xfId="1170" xr:uid="{00000000-0005-0000-0000-0000C0040000}"/>
    <cellStyle name="Normal 11 9 2 3 2" xfId="1171" xr:uid="{00000000-0005-0000-0000-0000C1040000}"/>
    <cellStyle name="Normal 11 9 2 4" xfId="1172" xr:uid="{00000000-0005-0000-0000-0000C2040000}"/>
    <cellStyle name="Normal 11 9 3" xfId="1173" xr:uid="{00000000-0005-0000-0000-0000C3040000}"/>
    <cellStyle name="Normal 11 9 3 2" xfId="1174" xr:uid="{00000000-0005-0000-0000-0000C4040000}"/>
    <cellStyle name="Normal 11 9 3 2 2" xfId="1175" xr:uid="{00000000-0005-0000-0000-0000C5040000}"/>
    <cellStyle name="Normal 11 9 3 3" xfId="1176" xr:uid="{00000000-0005-0000-0000-0000C6040000}"/>
    <cellStyle name="Normal 11 9 4" xfId="1177" xr:uid="{00000000-0005-0000-0000-0000C7040000}"/>
    <cellStyle name="Normal 11 9 4 2" xfId="1178" xr:uid="{00000000-0005-0000-0000-0000C8040000}"/>
    <cellStyle name="Normal 11 9 5" xfId="1179" xr:uid="{00000000-0005-0000-0000-0000C9040000}"/>
    <cellStyle name="Normal 12" xfId="1180" xr:uid="{00000000-0005-0000-0000-0000CA040000}"/>
    <cellStyle name="Normal 13" xfId="1181" xr:uid="{00000000-0005-0000-0000-0000CB040000}"/>
    <cellStyle name="Normal 13 10" xfId="1182" xr:uid="{00000000-0005-0000-0000-0000CC040000}"/>
    <cellStyle name="Normal 13 2" xfId="1183" xr:uid="{00000000-0005-0000-0000-0000CD040000}"/>
    <cellStyle name="Normal 13 2 2" xfId="1184" xr:uid="{00000000-0005-0000-0000-0000CE040000}"/>
    <cellStyle name="Normal 13 2 2 2" xfId="1185" xr:uid="{00000000-0005-0000-0000-0000CF040000}"/>
    <cellStyle name="Normal 13 2 2 2 2" xfId="1186" xr:uid="{00000000-0005-0000-0000-0000D0040000}"/>
    <cellStyle name="Normal 13 2 2 2 2 2" xfId="1187" xr:uid="{00000000-0005-0000-0000-0000D1040000}"/>
    <cellStyle name="Normal 13 2 2 2 3" xfId="1188" xr:uid="{00000000-0005-0000-0000-0000D2040000}"/>
    <cellStyle name="Normal 13 2 2 3" xfId="1189" xr:uid="{00000000-0005-0000-0000-0000D3040000}"/>
    <cellStyle name="Normal 13 2 2 3 2" xfId="1190" xr:uid="{00000000-0005-0000-0000-0000D4040000}"/>
    <cellStyle name="Normal 13 2 2 4" xfId="1191" xr:uid="{00000000-0005-0000-0000-0000D5040000}"/>
    <cellStyle name="Normal 13 2 3" xfId="1192" xr:uid="{00000000-0005-0000-0000-0000D6040000}"/>
    <cellStyle name="Normal 13 2 3 2" xfId="1193" xr:uid="{00000000-0005-0000-0000-0000D7040000}"/>
    <cellStyle name="Normal 13 2 3 2 2" xfId="1194" xr:uid="{00000000-0005-0000-0000-0000D8040000}"/>
    <cellStyle name="Normal 13 2 3 3" xfId="1195" xr:uid="{00000000-0005-0000-0000-0000D9040000}"/>
    <cellStyle name="Normal 13 2 4" xfId="1196" xr:uid="{00000000-0005-0000-0000-0000DA040000}"/>
    <cellStyle name="Normal 13 2 4 2" xfId="1197" xr:uid="{00000000-0005-0000-0000-0000DB040000}"/>
    <cellStyle name="Normal 13 2 5" xfId="1198" xr:uid="{00000000-0005-0000-0000-0000DC040000}"/>
    <cellStyle name="Normal 13 3" xfId="1199" xr:uid="{00000000-0005-0000-0000-0000DD040000}"/>
    <cellStyle name="Normal 13 3 2" xfId="1200" xr:uid="{00000000-0005-0000-0000-0000DE040000}"/>
    <cellStyle name="Normal 13 3 2 2" xfId="1201" xr:uid="{00000000-0005-0000-0000-0000DF040000}"/>
    <cellStyle name="Normal 13 3 2 2 2" xfId="1202" xr:uid="{00000000-0005-0000-0000-0000E0040000}"/>
    <cellStyle name="Normal 13 3 2 2 2 2" xfId="1203" xr:uid="{00000000-0005-0000-0000-0000E1040000}"/>
    <cellStyle name="Normal 13 3 2 2 3" xfId="1204" xr:uid="{00000000-0005-0000-0000-0000E2040000}"/>
    <cellStyle name="Normal 13 3 2 3" xfId="1205" xr:uid="{00000000-0005-0000-0000-0000E3040000}"/>
    <cellStyle name="Normal 13 3 2 3 2" xfId="1206" xr:uid="{00000000-0005-0000-0000-0000E4040000}"/>
    <cellStyle name="Normal 13 3 2 4" xfId="1207" xr:uid="{00000000-0005-0000-0000-0000E5040000}"/>
    <cellStyle name="Normal 13 3 3" xfId="1208" xr:uid="{00000000-0005-0000-0000-0000E6040000}"/>
    <cellStyle name="Normal 13 3 3 2" xfId="1209" xr:uid="{00000000-0005-0000-0000-0000E7040000}"/>
    <cellStyle name="Normal 13 3 3 2 2" xfId="1210" xr:uid="{00000000-0005-0000-0000-0000E8040000}"/>
    <cellStyle name="Normal 13 3 3 3" xfId="1211" xr:uid="{00000000-0005-0000-0000-0000E9040000}"/>
    <cellStyle name="Normal 13 3 4" xfId="1212" xr:uid="{00000000-0005-0000-0000-0000EA040000}"/>
    <cellStyle name="Normal 13 3 4 2" xfId="1213" xr:uid="{00000000-0005-0000-0000-0000EB040000}"/>
    <cellStyle name="Normal 13 3 5" xfId="1214" xr:uid="{00000000-0005-0000-0000-0000EC040000}"/>
    <cellStyle name="Normal 13 4" xfId="1215" xr:uid="{00000000-0005-0000-0000-0000ED040000}"/>
    <cellStyle name="Normal 13 4 2" xfId="1216" xr:uid="{00000000-0005-0000-0000-0000EE040000}"/>
    <cellStyle name="Normal 13 4 2 2" xfId="1217" xr:uid="{00000000-0005-0000-0000-0000EF040000}"/>
    <cellStyle name="Normal 13 4 2 2 2" xfId="1218" xr:uid="{00000000-0005-0000-0000-0000F0040000}"/>
    <cellStyle name="Normal 13 4 2 2 2 2" xfId="1219" xr:uid="{00000000-0005-0000-0000-0000F1040000}"/>
    <cellStyle name="Normal 13 4 2 2 3" xfId="1220" xr:uid="{00000000-0005-0000-0000-0000F2040000}"/>
    <cellStyle name="Normal 13 4 2 3" xfId="1221" xr:uid="{00000000-0005-0000-0000-0000F3040000}"/>
    <cellStyle name="Normal 13 4 2 3 2" xfId="1222" xr:uid="{00000000-0005-0000-0000-0000F4040000}"/>
    <cellStyle name="Normal 13 4 2 4" xfId="1223" xr:uid="{00000000-0005-0000-0000-0000F5040000}"/>
    <cellStyle name="Normal 13 4 3" xfId="1224" xr:uid="{00000000-0005-0000-0000-0000F6040000}"/>
    <cellStyle name="Normal 13 4 3 2" xfId="1225" xr:uid="{00000000-0005-0000-0000-0000F7040000}"/>
    <cellStyle name="Normal 13 4 3 2 2" xfId="1226" xr:uid="{00000000-0005-0000-0000-0000F8040000}"/>
    <cellStyle name="Normal 13 4 3 3" xfId="1227" xr:uid="{00000000-0005-0000-0000-0000F9040000}"/>
    <cellStyle name="Normal 13 4 4" xfId="1228" xr:uid="{00000000-0005-0000-0000-0000FA040000}"/>
    <cellStyle name="Normal 13 4 4 2" xfId="1229" xr:uid="{00000000-0005-0000-0000-0000FB040000}"/>
    <cellStyle name="Normal 13 4 5" xfId="1230" xr:uid="{00000000-0005-0000-0000-0000FC040000}"/>
    <cellStyle name="Normal 13 5" xfId="1231" xr:uid="{00000000-0005-0000-0000-0000FD040000}"/>
    <cellStyle name="Normal 13 5 2" xfId="1232" xr:uid="{00000000-0005-0000-0000-0000FE040000}"/>
    <cellStyle name="Normal 13 5 2 2" xfId="1233" xr:uid="{00000000-0005-0000-0000-0000FF040000}"/>
    <cellStyle name="Normal 13 5 2 2 2" xfId="1234" xr:uid="{00000000-0005-0000-0000-000000050000}"/>
    <cellStyle name="Normal 13 5 2 2 2 2" xfId="1235" xr:uid="{00000000-0005-0000-0000-000001050000}"/>
    <cellStyle name="Normal 13 5 2 2 3" xfId="1236" xr:uid="{00000000-0005-0000-0000-000002050000}"/>
    <cellStyle name="Normal 13 5 2 3" xfId="1237" xr:uid="{00000000-0005-0000-0000-000003050000}"/>
    <cellStyle name="Normal 13 5 2 3 2" xfId="1238" xr:uid="{00000000-0005-0000-0000-000004050000}"/>
    <cellStyle name="Normal 13 5 2 4" xfId="1239" xr:uid="{00000000-0005-0000-0000-000005050000}"/>
    <cellStyle name="Normal 13 5 3" xfId="1240" xr:uid="{00000000-0005-0000-0000-000006050000}"/>
    <cellStyle name="Normal 13 5 3 2" xfId="1241" xr:uid="{00000000-0005-0000-0000-000007050000}"/>
    <cellStyle name="Normal 13 5 3 2 2" xfId="1242" xr:uid="{00000000-0005-0000-0000-000008050000}"/>
    <cellStyle name="Normal 13 5 3 3" xfId="1243" xr:uid="{00000000-0005-0000-0000-000009050000}"/>
    <cellStyle name="Normal 13 5 4" xfId="1244" xr:uid="{00000000-0005-0000-0000-00000A050000}"/>
    <cellStyle name="Normal 13 5 4 2" xfId="1245" xr:uid="{00000000-0005-0000-0000-00000B050000}"/>
    <cellStyle name="Normal 13 5 5" xfId="1246" xr:uid="{00000000-0005-0000-0000-00000C050000}"/>
    <cellStyle name="Normal 13 6" xfId="1247" xr:uid="{00000000-0005-0000-0000-00000D050000}"/>
    <cellStyle name="Normal 13 6 2" xfId="1248" xr:uid="{00000000-0005-0000-0000-00000E050000}"/>
    <cellStyle name="Normal 13 6 2 2" xfId="1249" xr:uid="{00000000-0005-0000-0000-00000F050000}"/>
    <cellStyle name="Normal 13 6 2 2 2" xfId="1250" xr:uid="{00000000-0005-0000-0000-000010050000}"/>
    <cellStyle name="Normal 13 6 2 2 2 2" xfId="1251" xr:uid="{00000000-0005-0000-0000-000011050000}"/>
    <cellStyle name="Normal 13 6 2 2 3" xfId="1252" xr:uid="{00000000-0005-0000-0000-000012050000}"/>
    <cellStyle name="Normal 13 6 2 3" xfId="1253" xr:uid="{00000000-0005-0000-0000-000013050000}"/>
    <cellStyle name="Normal 13 6 2 3 2" xfId="1254" xr:uid="{00000000-0005-0000-0000-000014050000}"/>
    <cellStyle name="Normal 13 6 2 4" xfId="1255" xr:uid="{00000000-0005-0000-0000-000015050000}"/>
    <cellStyle name="Normal 13 6 3" xfId="1256" xr:uid="{00000000-0005-0000-0000-000016050000}"/>
    <cellStyle name="Normal 13 6 3 2" xfId="1257" xr:uid="{00000000-0005-0000-0000-000017050000}"/>
    <cellStyle name="Normal 13 6 3 2 2" xfId="1258" xr:uid="{00000000-0005-0000-0000-000018050000}"/>
    <cellStyle name="Normal 13 6 3 3" xfId="1259" xr:uid="{00000000-0005-0000-0000-000019050000}"/>
    <cellStyle name="Normal 13 6 4" xfId="1260" xr:uid="{00000000-0005-0000-0000-00001A050000}"/>
    <cellStyle name="Normal 13 6 4 2" xfId="1261" xr:uid="{00000000-0005-0000-0000-00001B050000}"/>
    <cellStyle name="Normal 13 6 5" xfId="1262" xr:uid="{00000000-0005-0000-0000-00001C050000}"/>
    <cellStyle name="Normal 13 7" xfId="1263" xr:uid="{00000000-0005-0000-0000-00001D050000}"/>
    <cellStyle name="Normal 13 7 2" xfId="1264" xr:uid="{00000000-0005-0000-0000-00001E050000}"/>
    <cellStyle name="Normal 13 7 2 2" xfId="1265" xr:uid="{00000000-0005-0000-0000-00001F050000}"/>
    <cellStyle name="Normal 13 7 2 2 2" xfId="1266" xr:uid="{00000000-0005-0000-0000-000020050000}"/>
    <cellStyle name="Normal 13 7 2 3" xfId="1267" xr:uid="{00000000-0005-0000-0000-000021050000}"/>
    <cellStyle name="Normal 13 7 3" xfId="1268" xr:uid="{00000000-0005-0000-0000-000022050000}"/>
    <cellStyle name="Normal 13 7 3 2" xfId="1269" xr:uid="{00000000-0005-0000-0000-000023050000}"/>
    <cellStyle name="Normal 13 7 4" xfId="1270" xr:uid="{00000000-0005-0000-0000-000024050000}"/>
    <cellStyle name="Normal 13 8" xfId="1271" xr:uid="{00000000-0005-0000-0000-000025050000}"/>
    <cellStyle name="Normal 13 8 2" xfId="1272" xr:uid="{00000000-0005-0000-0000-000026050000}"/>
    <cellStyle name="Normal 13 8 2 2" xfId="1273" xr:uid="{00000000-0005-0000-0000-000027050000}"/>
    <cellStyle name="Normal 13 8 3" xfId="1274" xr:uid="{00000000-0005-0000-0000-000028050000}"/>
    <cellStyle name="Normal 13 9" xfId="1275" xr:uid="{00000000-0005-0000-0000-000029050000}"/>
    <cellStyle name="Normal 13 9 2" xfId="1276" xr:uid="{00000000-0005-0000-0000-00002A050000}"/>
    <cellStyle name="Normal 14" xfId="1277" xr:uid="{00000000-0005-0000-0000-00002B050000}"/>
    <cellStyle name="Normal 14 10" xfId="1278" xr:uid="{00000000-0005-0000-0000-00002C050000}"/>
    <cellStyle name="Normal 14 2" xfId="1279" xr:uid="{00000000-0005-0000-0000-00002D050000}"/>
    <cellStyle name="Normal 14 2 2" xfId="1280" xr:uid="{00000000-0005-0000-0000-00002E050000}"/>
    <cellStyle name="Normal 14 2 2 2" xfId="1281" xr:uid="{00000000-0005-0000-0000-00002F050000}"/>
    <cellStyle name="Normal 14 2 2 2 2" xfId="1282" xr:uid="{00000000-0005-0000-0000-000030050000}"/>
    <cellStyle name="Normal 14 2 2 2 2 2" xfId="1283" xr:uid="{00000000-0005-0000-0000-000031050000}"/>
    <cellStyle name="Normal 14 2 2 2 3" xfId="1284" xr:uid="{00000000-0005-0000-0000-000032050000}"/>
    <cellStyle name="Normal 14 2 2 3" xfId="1285" xr:uid="{00000000-0005-0000-0000-000033050000}"/>
    <cellStyle name="Normal 14 2 2 3 2" xfId="1286" xr:uid="{00000000-0005-0000-0000-000034050000}"/>
    <cellStyle name="Normal 14 2 2 4" xfId="1287" xr:uid="{00000000-0005-0000-0000-000035050000}"/>
    <cellStyle name="Normal 14 2 3" xfId="1288" xr:uid="{00000000-0005-0000-0000-000036050000}"/>
    <cellStyle name="Normal 14 2 3 2" xfId="1289" xr:uid="{00000000-0005-0000-0000-000037050000}"/>
    <cellStyle name="Normal 14 2 3 2 2" xfId="1290" xr:uid="{00000000-0005-0000-0000-000038050000}"/>
    <cellStyle name="Normal 14 2 3 3" xfId="1291" xr:uid="{00000000-0005-0000-0000-000039050000}"/>
    <cellStyle name="Normal 14 2 4" xfId="1292" xr:uid="{00000000-0005-0000-0000-00003A050000}"/>
    <cellStyle name="Normal 14 2 4 2" xfId="1293" xr:uid="{00000000-0005-0000-0000-00003B050000}"/>
    <cellStyle name="Normal 14 2 5" xfId="1294" xr:uid="{00000000-0005-0000-0000-00003C050000}"/>
    <cellStyle name="Normal 14 3" xfId="1295" xr:uid="{00000000-0005-0000-0000-00003D050000}"/>
    <cellStyle name="Normal 14 3 2" xfId="1296" xr:uid="{00000000-0005-0000-0000-00003E050000}"/>
    <cellStyle name="Normal 14 3 2 2" xfId="1297" xr:uid="{00000000-0005-0000-0000-00003F050000}"/>
    <cellStyle name="Normal 14 3 2 2 2" xfId="1298" xr:uid="{00000000-0005-0000-0000-000040050000}"/>
    <cellStyle name="Normal 14 3 2 2 2 2" xfId="1299" xr:uid="{00000000-0005-0000-0000-000041050000}"/>
    <cellStyle name="Normal 14 3 2 2 3" xfId="1300" xr:uid="{00000000-0005-0000-0000-000042050000}"/>
    <cellStyle name="Normal 14 3 2 3" xfId="1301" xr:uid="{00000000-0005-0000-0000-000043050000}"/>
    <cellStyle name="Normal 14 3 2 3 2" xfId="1302" xr:uid="{00000000-0005-0000-0000-000044050000}"/>
    <cellStyle name="Normal 14 3 2 4" xfId="1303" xr:uid="{00000000-0005-0000-0000-000045050000}"/>
    <cellStyle name="Normal 14 3 3" xfId="1304" xr:uid="{00000000-0005-0000-0000-000046050000}"/>
    <cellStyle name="Normal 14 3 3 2" xfId="1305" xr:uid="{00000000-0005-0000-0000-000047050000}"/>
    <cellStyle name="Normal 14 3 3 2 2" xfId="1306" xr:uid="{00000000-0005-0000-0000-000048050000}"/>
    <cellStyle name="Normal 14 3 3 3" xfId="1307" xr:uid="{00000000-0005-0000-0000-000049050000}"/>
    <cellStyle name="Normal 14 3 4" xfId="1308" xr:uid="{00000000-0005-0000-0000-00004A050000}"/>
    <cellStyle name="Normal 14 3 4 2" xfId="1309" xr:uid="{00000000-0005-0000-0000-00004B050000}"/>
    <cellStyle name="Normal 14 3 5" xfId="1310" xr:uid="{00000000-0005-0000-0000-00004C050000}"/>
    <cellStyle name="Normal 14 4" xfId="1311" xr:uid="{00000000-0005-0000-0000-00004D050000}"/>
    <cellStyle name="Normal 14 4 2" xfId="1312" xr:uid="{00000000-0005-0000-0000-00004E050000}"/>
    <cellStyle name="Normal 14 4 2 2" xfId="1313" xr:uid="{00000000-0005-0000-0000-00004F050000}"/>
    <cellStyle name="Normal 14 4 2 2 2" xfId="1314" xr:uid="{00000000-0005-0000-0000-000050050000}"/>
    <cellStyle name="Normal 14 4 2 2 2 2" xfId="1315" xr:uid="{00000000-0005-0000-0000-000051050000}"/>
    <cellStyle name="Normal 14 4 2 2 3" xfId="1316" xr:uid="{00000000-0005-0000-0000-000052050000}"/>
    <cellStyle name="Normal 14 4 2 3" xfId="1317" xr:uid="{00000000-0005-0000-0000-000053050000}"/>
    <cellStyle name="Normal 14 4 2 3 2" xfId="1318" xr:uid="{00000000-0005-0000-0000-000054050000}"/>
    <cellStyle name="Normal 14 4 2 4" xfId="1319" xr:uid="{00000000-0005-0000-0000-000055050000}"/>
    <cellStyle name="Normal 14 4 3" xfId="1320" xr:uid="{00000000-0005-0000-0000-000056050000}"/>
    <cellStyle name="Normal 14 4 3 2" xfId="1321" xr:uid="{00000000-0005-0000-0000-000057050000}"/>
    <cellStyle name="Normal 14 4 3 2 2" xfId="1322" xr:uid="{00000000-0005-0000-0000-000058050000}"/>
    <cellStyle name="Normal 14 4 3 3" xfId="1323" xr:uid="{00000000-0005-0000-0000-000059050000}"/>
    <cellStyle name="Normal 14 4 4" xfId="1324" xr:uid="{00000000-0005-0000-0000-00005A050000}"/>
    <cellStyle name="Normal 14 4 4 2" xfId="1325" xr:uid="{00000000-0005-0000-0000-00005B050000}"/>
    <cellStyle name="Normal 14 4 5" xfId="1326" xr:uid="{00000000-0005-0000-0000-00005C050000}"/>
    <cellStyle name="Normal 14 5" xfId="1327" xr:uid="{00000000-0005-0000-0000-00005D050000}"/>
    <cellStyle name="Normal 14 5 2" xfId="1328" xr:uid="{00000000-0005-0000-0000-00005E050000}"/>
    <cellStyle name="Normal 14 5 2 2" xfId="1329" xr:uid="{00000000-0005-0000-0000-00005F050000}"/>
    <cellStyle name="Normal 14 5 2 2 2" xfId="1330" xr:uid="{00000000-0005-0000-0000-000060050000}"/>
    <cellStyle name="Normal 14 5 2 2 2 2" xfId="1331" xr:uid="{00000000-0005-0000-0000-000061050000}"/>
    <cellStyle name="Normal 14 5 2 2 3" xfId="1332" xr:uid="{00000000-0005-0000-0000-000062050000}"/>
    <cellStyle name="Normal 14 5 2 3" xfId="1333" xr:uid="{00000000-0005-0000-0000-000063050000}"/>
    <cellStyle name="Normal 14 5 2 3 2" xfId="1334" xr:uid="{00000000-0005-0000-0000-000064050000}"/>
    <cellStyle name="Normal 14 5 2 4" xfId="1335" xr:uid="{00000000-0005-0000-0000-000065050000}"/>
    <cellStyle name="Normal 14 5 3" xfId="1336" xr:uid="{00000000-0005-0000-0000-000066050000}"/>
    <cellStyle name="Normal 14 5 3 2" xfId="1337" xr:uid="{00000000-0005-0000-0000-000067050000}"/>
    <cellStyle name="Normal 14 5 3 2 2" xfId="1338" xr:uid="{00000000-0005-0000-0000-000068050000}"/>
    <cellStyle name="Normal 14 5 3 3" xfId="1339" xr:uid="{00000000-0005-0000-0000-000069050000}"/>
    <cellStyle name="Normal 14 5 4" xfId="1340" xr:uid="{00000000-0005-0000-0000-00006A050000}"/>
    <cellStyle name="Normal 14 5 4 2" xfId="1341" xr:uid="{00000000-0005-0000-0000-00006B050000}"/>
    <cellStyle name="Normal 14 5 5" xfId="1342" xr:uid="{00000000-0005-0000-0000-00006C050000}"/>
    <cellStyle name="Normal 14 6" xfId="1343" xr:uid="{00000000-0005-0000-0000-00006D050000}"/>
    <cellStyle name="Normal 14 6 2" xfId="1344" xr:uid="{00000000-0005-0000-0000-00006E050000}"/>
    <cellStyle name="Normal 14 6 2 2" xfId="1345" xr:uid="{00000000-0005-0000-0000-00006F050000}"/>
    <cellStyle name="Normal 14 6 2 2 2" xfId="1346" xr:uid="{00000000-0005-0000-0000-000070050000}"/>
    <cellStyle name="Normal 14 6 2 2 2 2" xfId="1347" xr:uid="{00000000-0005-0000-0000-000071050000}"/>
    <cellStyle name="Normal 14 6 2 2 3" xfId="1348" xr:uid="{00000000-0005-0000-0000-000072050000}"/>
    <cellStyle name="Normal 14 6 2 3" xfId="1349" xr:uid="{00000000-0005-0000-0000-000073050000}"/>
    <cellStyle name="Normal 14 6 2 3 2" xfId="1350" xr:uid="{00000000-0005-0000-0000-000074050000}"/>
    <cellStyle name="Normal 14 6 2 4" xfId="1351" xr:uid="{00000000-0005-0000-0000-000075050000}"/>
    <cellStyle name="Normal 14 6 3" xfId="1352" xr:uid="{00000000-0005-0000-0000-000076050000}"/>
    <cellStyle name="Normal 14 6 3 2" xfId="1353" xr:uid="{00000000-0005-0000-0000-000077050000}"/>
    <cellStyle name="Normal 14 6 3 2 2" xfId="1354" xr:uid="{00000000-0005-0000-0000-000078050000}"/>
    <cellStyle name="Normal 14 6 3 3" xfId="1355" xr:uid="{00000000-0005-0000-0000-000079050000}"/>
    <cellStyle name="Normal 14 6 4" xfId="1356" xr:uid="{00000000-0005-0000-0000-00007A050000}"/>
    <cellStyle name="Normal 14 6 4 2" xfId="1357" xr:uid="{00000000-0005-0000-0000-00007B050000}"/>
    <cellStyle name="Normal 14 6 5" xfId="1358" xr:uid="{00000000-0005-0000-0000-00007C050000}"/>
    <cellStyle name="Normal 14 7" xfId="1359" xr:uid="{00000000-0005-0000-0000-00007D050000}"/>
    <cellStyle name="Normal 14 7 2" xfId="1360" xr:uid="{00000000-0005-0000-0000-00007E050000}"/>
    <cellStyle name="Normal 14 7 2 2" xfId="1361" xr:uid="{00000000-0005-0000-0000-00007F050000}"/>
    <cellStyle name="Normal 14 7 2 2 2" xfId="1362" xr:uid="{00000000-0005-0000-0000-000080050000}"/>
    <cellStyle name="Normal 14 7 2 3" xfId="1363" xr:uid="{00000000-0005-0000-0000-000081050000}"/>
    <cellStyle name="Normal 14 7 3" xfId="1364" xr:uid="{00000000-0005-0000-0000-000082050000}"/>
    <cellStyle name="Normal 14 7 3 2" xfId="1365" xr:uid="{00000000-0005-0000-0000-000083050000}"/>
    <cellStyle name="Normal 14 7 4" xfId="1366" xr:uid="{00000000-0005-0000-0000-000084050000}"/>
    <cellStyle name="Normal 14 8" xfId="1367" xr:uid="{00000000-0005-0000-0000-000085050000}"/>
    <cellStyle name="Normal 14 8 2" xfId="1368" xr:uid="{00000000-0005-0000-0000-000086050000}"/>
    <cellStyle name="Normal 14 8 2 2" xfId="1369" xr:uid="{00000000-0005-0000-0000-000087050000}"/>
    <cellStyle name="Normal 14 8 3" xfId="1370" xr:uid="{00000000-0005-0000-0000-000088050000}"/>
    <cellStyle name="Normal 14 9" xfId="1371" xr:uid="{00000000-0005-0000-0000-000089050000}"/>
    <cellStyle name="Normal 14 9 2" xfId="1372" xr:uid="{00000000-0005-0000-0000-00008A050000}"/>
    <cellStyle name="Normal 15" xfId="1373" xr:uid="{00000000-0005-0000-0000-00008B050000}"/>
    <cellStyle name="Normal 15 2" xfId="1374" xr:uid="{00000000-0005-0000-0000-00008C050000}"/>
    <cellStyle name="Normal 15 2 2" xfId="2607" xr:uid="{00000000-0005-0000-0000-00008D050000}"/>
    <cellStyle name="Normal 15 3" xfId="1375" xr:uid="{00000000-0005-0000-0000-00008E050000}"/>
    <cellStyle name="Normal 15 4" xfId="1376" xr:uid="{00000000-0005-0000-0000-00008F050000}"/>
    <cellStyle name="Normal 15 5" xfId="1377" xr:uid="{00000000-0005-0000-0000-000090050000}"/>
    <cellStyle name="Normal 15 6" xfId="1378" xr:uid="{00000000-0005-0000-0000-000091050000}"/>
    <cellStyle name="Normal 15 7" xfId="1379" xr:uid="{00000000-0005-0000-0000-000092050000}"/>
    <cellStyle name="Normal 16" xfId="1380" xr:uid="{00000000-0005-0000-0000-000093050000}"/>
    <cellStyle name="Normal 16 2" xfId="1381" xr:uid="{00000000-0005-0000-0000-000094050000}"/>
    <cellStyle name="Normal 16 2 2" xfId="2608" xr:uid="{00000000-0005-0000-0000-000095050000}"/>
    <cellStyle name="Normal 16 3" xfId="1382" xr:uid="{00000000-0005-0000-0000-000096050000}"/>
    <cellStyle name="Normal 16 3 2" xfId="1383" xr:uid="{00000000-0005-0000-0000-000097050000}"/>
    <cellStyle name="Normal 16 4" xfId="1384" xr:uid="{00000000-0005-0000-0000-000098050000}"/>
    <cellStyle name="Normal 17" xfId="1385" xr:uid="{00000000-0005-0000-0000-000099050000}"/>
    <cellStyle name="Normal 17 2" xfId="1386" xr:uid="{00000000-0005-0000-0000-00009A050000}"/>
    <cellStyle name="Normal 17 2 2" xfId="1387" xr:uid="{00000000-0005-0000-0000-00009B050000}"/>
    <cellStyle name="Normal 17 2 2 2" xfId="1388" xr:uid="{00000000-0005-0000-0000-00009C050000}"/>
    <cellStyle name="Normal 17 2 2 2 2" xfId="1389" xr:uid="{00000000-0005-0000-0000-00009D050000}"/>
    <cellStyle name="Normal 17 2 2 3" xfId="1390" xr:uid="{00000000-0005-0000-0000-00009E050000}"/>
    <cellStyle name="Normal 17 2 3" xfId="1391" xr:uid="{00000000-0005-0000-0000-00009F050000}"/>
    <cellStyle name="Normal 17 2 3 2" xfId="1392" xr:uid="{00000000-0005-0000-0000-0000A0050000}"/>
    <cellStyle name="Normal 17 2 4" xfId="1393" xr:uid="{00000000-0005-0000-0000-0000A1050000}"/>
    <cellStyle name="Normal 17 2 4 2" xfId="1394" xr:uid="{00000000-0005-0000-0000-0000A2050000}"/>
    <cellStyle name="Normal 17 2 5" xfId="1395" xr:uid="{00000000-0005-0000-0000-0000A3050000}"/>
    <cellStyle name="Normal 17 3" xfId="1396" xr:uid="{00000000-0005-0000-0000-0000A4050000}"/>
    <cellStyle name="Normal 17 3 2" xfId="1397" xr:uid="{00000000-0005-0000-0000-0000A5050000}"/>
    <cellStyle name="Normal 17 3 2 2" xfId="1398" xr:uid="{00000000-0005-0000-0000-0000A6050000}"/>
    <cellStyle name="Normal 17 3 3" xfId="1399" xr:uid="{00000000-0005-0000-0000-0000A7050000}"/>
    <cellStyle name="Normal 17 4" xfId="1400" xr:uid="{00000000-0005-0000-0000-0000A8050000}"/>
    <cellStyle name="Normal 17 4 2" xfId="1401" xr:uid="{00000000-0005-0000-0000-0000A9050000}"/>
    <cellStyle name="Normal 17 5" xfId="1402" xr:uid="{00000000-0005-0000-0000-0000AA050000}"/>
    <cellStyle name="Normal 18" xfId="1403" xr:uid="{00000000-0005-0000-0000-0000AB050000}"/>
    <cellStyle name="Normal 18 2" xfId="1404" xr:uid="{00000000-0005-0000-0000-0000AC050000}"/>
    <cellStyle name="Normal 18 2 2" xfId="1405" xr:uid="{00000000-0005-0000-0000-0000AD050000}"/>
    <cellStyle name="Normal 18 2 2 2" xfId="1406" xr:uid="{00000000-0005-0000-0000-0000AE050000}"/>
    <cellStyle name="Normal 18 2 2 2 2" xfId="1407" xr:uid="{00000000-0005-0000-0000-0000AF050000}"/>
    <cellStyle name="Normal 18 2 2 2 2 2" xfId="1408" xr:uid="{00000000-0005-0000-0000-0000B0050000}"/>
    <cellStyle name="Normal 18 2 2 2 3" xfId="1409" xr:uid="{00000000-0005-0000-0000-0000B1050000}"/>
    <cellStyle name="Normal 18 2 2 3" xfId="1410" xr:uid="{00000000-0005-0000-0000-0000B2050000}"/>
    <cellStyle name="Normal 18 2 2 3 2" xfId="1411" xr:uid="{00000000-0005-0000-0000-0000B3050000}"/>
    <cellStyle name="Normal 18 2 2 4" xfId="1412" xr:uid="{00000000-0005-0000-0000-0000B4050000}"/>
    <cellStyle name="Normal 18 2 3" xfId="1413" xr:uid="{00000000-0005-0000-0000-0000B5050000}"/>
    <cellStyle name="Normal 18 2 3 2" xfId="1414" xr:uid="{00000000-0005-0000-0000-0000B6050000}"/>
    <cellStyle name="Normal 18 2 3 2 2" xfId="1415" xr:uid="{00000000-0005-0000-0000-0000B7050000}"/>
    <cellStyle name="Normal 18 2 3 3" xfId="1416" xr:uid="{00000000-0005-0000-0000-0000B8050000}"/>
    <cellStyle name="Normal 18 2 4" xfId="1417" xr:uid="{00000000-0005-0000-0000-0000B9050000}"/>
    <cellStyle name="Normal 18 2 4 2" xfId="1418" xr:uid="{00000000-0005-0000-0000-0000BA050000}"/>
    <cellStyle name="Normal 18 2 5" xfId="1419" xr:uid="{00000000-0005-0000-0000-0000BB050000}"/>
    <cellStyle name="Normal 18 3" xfId="1420" xr:uid="{00000000-0005-0000-0000-0000BC050000}"/>
    <cellStyle name="Normal 18 3 2" xfId="1421" xr:uid="{00000000-0005-0000-0000-0000BD050000}"/>
    <cellStyle name="Normal 18 3 2 2" xfId="1422" xr:uid="{00000000-0005-0000-0000-0000BE050000}"/>
    <cellStyle name="Normal 18 3 2 2 2" xfId="1423" xr:uid="{00000000-0005-0000-0000-0000BF050000}"/>
    <cellStyle name="Normal 18 3 2 2 2 2" xfId="1424" xr:uid="{00000000-0005-0000-0000-0000C0050000}"/>
    <cellStyle name="Normal 18 3 2 2 3" xfId="1425" xr:uid="{00000000-0005-0000-0000-0000C1050000}"/>
    <cellStyle name="Normal 18 3 2 3" xfId="1426" xr:uid="{00000000-0005-0000-0000-0000C2050000}"/>
    <cellStyle name="Normal 18 3 2 3 2" xfId="1427" xr:uid="{00000000-0005-0000-0000-0000C3050000}"/>
    <cellStyle name="Normal 18 3 2 4" xfId="1428" xr:uid="{00000000-0005-0000-0000-0000C4050000}"/>
    <cellStyle name="Normal 18 3 3" xfId="1429" xr:uid="{00000000-0005-0000-0000-0000C5050000}"/>
    <cellStyle name="Normal 18 3 3 2" xfId="1430" xr:uid="{00000000-0005-0000-0000-0000C6050000}"/>
    <cellStyle name="Normal 18 3 3 2 2" xfId="1431" xr:uid="{00000000-0005-0000-0000-0000C7050000}"/>
    <cellStyle name="Normal 18 3 3 3" xfId="1432" xr:uid="{00000000-0005-0000-0000-0000C8050000}"/>
    <cellStyle name="Normal 18 3 4" xfId="1433" xr:uid="{00000000-0005-0000-0000-0000C9050000}"/>
    <cellStyle name="Normal 18 3 4 2" xfId="1434" xr:uid="{00000000-0005-0000-0000-0000CA050000}"/>
    <cellStyle name="Normal 18 3 5" xfId="1435" xr:uid="{00000000-0005-0000-0000-0000CB050000}"/>
    <cellStyle name="Normal 18 4" xfId="1436" xr:uid="{00000000-0005-0000-0000-0000CC050000}"/>
    <cellStyle name="Normal 18 4 2" xfId="1437" xr:uid="{00000000-0005-0000-0000-0000CD050000}"/>
    <cellStyle name="Normal 18 4 2 2" xfId="1438" xr:uid="{00000000-0005-0000-0000-0000CE050000}"/>
    <cellStyle name="Normal 18 4 2 2 2" xfId="1439" xr:uid="{00000000-0005-0000-0000-0000CF050000}"/>
    <cellStyle name="Normal 18 4 2 3" xfId="1440" xr:uid="{00000000-0005-0000-0000-0000D0050000}"/>
    <cellStyle name="Normal 18 4 3" xfId="1441" xr:uid="{00000000-0005-0000-0000-0000D1050000}"/>
    <cellStyle name="Normal 18 4 3 2" xfId="1442" xr:uid="{00000000-0005-0000-0000-0000D2050000}"/>
    <cellStyle name="Normal 18 4 4" xfId="1443" xr:uid="{00000000-0005-0000-0000-0000D3050000}"/>
    <cellStyle name="Normal 18 5" xfId="1444" xr:uid="{00000000-0005-0000-0000-0000D4050000}"/>
    <cellStyle name="Normal 18 5 2" xfId="1445" xr:uid="{00000000-0005-0000-0000-0000D5050000}"/>
    <cellStyle name="Normal 18 5 2 2" xfId="1446" xr:uid="{00000000-0005-0000-0000-0000D6050000}"/>
    <cellStyle name="Normal 18 5 3" xfId="1447" xr:uid="{00000000-0005-0000-0000-0000D7050000}"/>
    <cellStyle name="Normal 18 6" xfId="1448" xr:uid="{00000000-0005-0000-0000-0000D8050000}"/>
    <cellStyle name="Normal 18 6 2" xfId="1449" xr:uid="{00000000-0005-0000-0000-0000D9050000}"/>
    <cellStyle name="Normal 18 7" xfId="1450" xr:uid="{00000000-0005-0000-0000-0000DA050000}"/>
    <cellStyle name="Normal 19" xfId="1451" xr:uid="{00000000-0005-0000-0000-0000DB050000}"/>
    <cellStyle name="Normal 19 2" xfId="1452" xr:uid="{00000000-0005-0000-0000-0000DC050000}"/>
    <cellStyle name="Normal 19 2 2" xfId="1453" xr:uid="{00000000-0005-0000-0000-0000DD050000}"/>
    <cellStyle name="Normal 19 3" xfId="1454" xr:uid="{00000000-0005-0000-0000-0000DE050000}"/>
    <cellStyle name="Normal 2" xfId="1455" xr:uid="{00000000-0005-0000-0000-0000DF050000}"/>
    <cellStyle name="Normal 2 10" xfId="1456" xr:uid="{00000000-0005-0000-0000-0000E0050000}"/>
    <cellStyle name="Normal 2 2" xfId="1457" xr:uid="{00000000-0005-0000-0000-0000E1050000}"/>
    <cellStyle name="Normal 2 2 2" xfId="1458" xr:uid="{00000000-0005-0000-0000-0000E2050000}"/>
    <cellStyle name="Normal 2 2 2 2" xfId="1459" xr:uid="{00000000-0005-0000-0000-0000E3050000}"/>
    <cellStyle name="Normal 2 2 2 3" xfId="1460" xr:uid="{00000000-0005-0000-0000-0000E4050000}"/>
    <cellStyle name="Normal 2 2 2 4" xfId="1461" xr:uid="{00000000-0005-0000-0000-0000E5050000}"/>
    <cellStyle name="Normal 2 2 2 5" xfId="1462" xr:uid="{00000000-0005-0000-0000-0000E6050000}"/>
    <cellStyle name="Normal 2 2 2 6" xfId="1463" xr:uid="{00000000-0005-0000-0000-0000E7050000}"/>
    <cellStyle name="Normal 2 2 2 7" xfId="2609" xr:uid="{00000000-0005-0000-0000-0000E8050000}"/>
    <cellStyle name="Normal 2 2 2 7 2" xfId="2644" xr:uid="{00000000-0005-0000-0000-0000E9050000}"/>
    <cellStyle name="Normal 2 2 3" xfId="1464" xr:uid="{00000000-0005-0000-0000-0000EA050000}"/>
    <cellStyle name="Normal 2 2 4" xfId="1465" xr:uid="{00000000-0005-0000-0000-0000EB050000}"/>
    <cellStyle name="Normal 2 2 5" xfId="1466" xr:uid="{00000000-0005-0000-0000-0000EC050000}"/>
    <cellStyle name="Normal 2 2 6" xfId="1467" xr:uid="{00000000-0005-0000-0000-0000ED050000}"/>
    <cellStyle name="Normal 2 2 7" xfId="2610" xr:uid="{00000000-0005-0000-0000-0000EE050000}"/>
    <cellStyle name="Normal 2 3" xfId="1468" xr:uid="{00000000-0005-0000-0000-0000EF050000}"/>
    <cellStyle name="Normal 2 4" xfId="1469" xr:uid="{00000000-0005-0000-0000-0000F0050000}"/>
    <cellStyle name="Normal 2 4 2" xfId="2611" xr:uid="{00000000-0005-0000-0000-0000F1050000}"/>
    <cellStyle name="Normal 2 4 3" xfId="2645" xr:uid="{00000000-0005-0000-0000-0000F2050000}"/>
    <cellStyle name="Normal 2 5" xfId="1470" xr:uid="{00000000-0005-0000-0000-0000F3050000}"/>
    <cellStyle name="Normal 2 6" xfId="1471" xr:uid="{00000000-0005-0000-0000-0000F4050000}"/>
    <cellStyle name="Normal 2 7" xfId="1472" xr:uid="{00000000-0005-0000-0000-0000F5050000}"/>
    <cellStyle name="Normal 2 8" xfId="1473" xr:uid="{00000000-0005-0000-0000-0000F6050000}"/>
    <cellStyle name="Normal 2 8 2" xfId="2646" xr:uid="{00000000-0005-0000-0000-0000F7050000}"/>
    <cellStyle name="Normal 20" xfId="1474" xr:uid="{00000000-0005-0000-0000-0000F8050000}"/>
    <cellStyle name="Normal 20 2" xfId="1475" xr:uid="{00000000-0005-0000-0000-0000F9050000}"/>
    <cellStyle name="Normal 20 2 2" xfId="1476" xr:uid="{00000000-0005-0000-0000-0000FA050000}"/>
    <cellStyle name="Normal 20 2 2 2" xfId="1477" xr:uid="{00000000-0005-0000-0000-0000FB050000}"/>
    <cellStyle name="Normal 20 2 3" xfId="1478" xr:uid="{00000000-0005-0000-0000-0000FC050000}"/>
    <cellStyle name="Normal 20 3" xfId="1479" xr:uid="{00000000-0005-0000-0000-0000FD050000}"/>
    <cellStyle name="Normal 20 3 2" xfId="1480" xr:uid="{00000000-0005-0000-0000-0000FE050000}"/>
    <cellStyle name="Normal 20 4" xfId="1481" xr:uid="{00000000-0005-0000-0000-0000FF050000}"/>
    <cellStyle name="Normal 20 5" xfId="1482" xr:uid="{00000000-0005-0000-0000-000000060000}"/>
    <cellStyle name="Normal 20 5 2" xfId="1483" xr:uid="{00000000-0005-0000-0000-000001060000}"/>
    <cellStyle name="Normal 21" xfId="1484" xr:uid="{00000000-0005-0000-0000-000002060000}"/>
    <cellStyle name="Normal 21 2" xfId="1485" xr:uid="{00000000-0005-0000-0000-000003060000}"/>
    <cellStyle name="Normal 21 2 2" xfId="1486" xr:uid="{00000000-0005-0000-0000-000004060000}"/>
    <cellStyle name="Normal 21 2 2 2" xfId="1487" xr:uid="{00000000-0005-0000-0000-000005060000}"/>
    <cellStyle name="Normal 21 3" xfId="1488" xr:uid="{00000000-0005-0000-0000-000006060000}"/>
    <cellStyle name="Normal 21 3 2" xfId="1489" xr:uid="{00000000-0005-0000-0000-000007060000}"/>
    <cellStyle name="Normal 21 4" xfId="1490" xr:uid="{00000000-0005-0000-0000-000008060000}"/>
    <cellStyle name="Normal 21 4 2" xfId="1491" xr:uid="{00000000-0005-0000-0000-000009060000}"/>
    <cellStyle name="Normal 21 4 2 2" xfId="1492" xr:uid="{00000000-0005-0000-0000-00000A060000}"/>
    <cellStyle name="Normal 21 5" xfId="1493" xr:uid="{00000000-0005-0000-0000-00000B060000}"/>
    <cellStyle name="Normal 21 6" xfId="1494" xr:uid="{00000000-0005-0000-0000-00000C060000}"/>
    <cellStyle name="Normal 21 7" xfId="1495" xr:uid="{00000000-0005-0000-0000-00000D060000}"/>
    <cellStyle name="Normal 21 8" xfId="1496" xr:uid="{00000000-0005-0000-0000-00000E060000}"/>
    <cellStyle name="Normal 22" xfId="1497" xr:uid="{00000000-0005-0000-0000-00000F060000}"/>
    <cellStyle name="Normal 22 2" xfId="1498" xr:uid="{00000000-0005-0000-0000-000010060000}"/>
    <cellStyle name="Normal 23" xfId="1499" xr:uid="{00000000-0005-0000-0000-000011060000}"/>
    <cellStyle name="Normal 23 2" xfId="1500" xr:uid="{00000000-0005-0000-0000-000012060000}"/>
    <cellStyle name="Normal 23 2 2" xfId="1501" xr:uid="{00000000-0005-0000-0000-000013060000}"/>
    <cellStyle name="Normal 23 3" xfId="1502" xr:uid="{00000000-0005-0000-0000-000014060000}"/>
    <cellStyle name="Normal 23 4" xfId="1503" xr:uid="{00000000-0005-0000-0000-000015060000}"/>
    <cellStyle name="Normal 23 4 2" xfId="1504" xr:uid="{00000000-0005-0000-0000-000016060000}"/>
    <cellStyle name="Normal 23 4 2 2" xfId="1505" xr:uid="{00000000-0005-0000-0000-000017060000}"/>
    <cellStyle name="Normal 23 5" xfId="1506" xr:uid="{00000000-0005-0000-0000-000018060000}"/>
    <cellStyle name="Normal 23 6" xfId="1507" xr:uid="{00000000-0005-0000-0000-000019060000}"/>
    <cellStyle name="Normal 24" xfId="1508" xr:uid="{00000000-0005-0000-0000-00001A060000}"/>
    <cellStyle name="Normal 24 2" xfId="1509" xr:uid="{00000000-0005-0000-0000-00001B060000}"/>
    <cellStyle name="Normal 24 3" xfId="1510" xr:uid="{00000000-0005-0000-0000-00001C060000}"/>
    <cellStyle name="Normal 24 4" xfId="1511" xr:uid="{00000000-0005-0000-0000-00001D060000}"/>
    <cellStyle name="Normal 25" xfId="1512" xr:uid="{00000000-0005-0000-0000-00001E060000}"/>
    <cellStyle name="Normal 25 2" xfId="1513" xr:uid="{00000000-0005-0000-0000-00001F060000}"/>
    <cellStyle name="Normal 25 3" xfId="1514" xr:uid="{00000000-0005-0000-0000-000020060000}"/>
    <cellStyle name="Normal 26" xfId="1515" xr:uid="{00000000-0005-0000-0000-000021060000}"/>
    <cellStyle name="Normal 26 2" xfId="1516" xr:uid="{00000000-0005-0000-0000-000022060000}"/>
    <cellStyle name="Normal 27" xfId="1517" xr:uid="{00000000-0005-0000-0000-000023060000}"/>
    <cellStyle name="Normal 28" xfId="1518" xr:uid="{00000000-0005-0000-0000-000024060000}"/>
    <cellStyle name="Normal 28 2" xfId="1519" xr:uid="{00000000-0005-0000-0000-000025060000}"/>
    <cellStyle name="Normal 28 2 2" xfId="1520" xr:uid="{00000000-0005-0000-0000-000026060000}"/>
    <cellStyle name="Normal 28 2 2 2" xfId="2647" xr:uid="{00000000-0005-0000-0000-000027060000}"/>
    <cellStyle name="Normal 29" xfId="1521" xr:uid="{00000000-0005-0000-0000-000028060000}"/>
    <cellStyle name="Normal 3" xfId="1522" xr:uid="{00000000-0005-0000-0000-000029060000}"/>
    <cellStyle name="Normal 3 2" xfId="1523" xr:uid="{00000000-0005-0000-0000-00002A060000}"/>
    <cellStyle name="Normal 3 2 2" xfId="2648" xr:uid="{00000000-0005-0000-0000-00002B060000}"/>
    <cellStyle name="Normal 3 2 3" xfId="2649" xr:uid="{00000000-0005-0000-0000-00002C060000}"/>
    <cellStyle name="Normal 3 3" xfId="1524" xr:uid="{00000000-0005-0000-0000-00002D060000}"/>
    <cellStyle name="Normal 3 3 2" xfId="2630" xr:uid="{00000000-0005-0000-0000-00002E060000}"/>
    <cellStyle name="Normal 3 4" xfId="2612" xr:uid="{00000000-0005-0000-0000-00002F060000}"/>
    <cellStyle name="Normal 30" xfId="1525" xr:uid="{00000000-0005-0000-0000-000030060000}"/>
    <cellStyle name="Normal 31" xfId="2613" xr:uid="{00000000-0005-0000-0000-000031060000}"/>
    <cellStyle name="Normal 32" xfId="2628" xr:uid="{00000000-0005-0000-0000-000032060000}"/>
    <cellStyle name="Normal 33" xfId="2650" xr:uid="{00000000-0005-0000-0000-000033060000}"/>
    <cellStyle name="Normal 4" xfId="1526" xr:uid="{00000000-0005-0000-0000-000034060000}"/>
    <cellStyle name="Normal 4 2" xfId="2614" xr:uid="{00000000-0005-0000-0000-000035060000}"/>
    <cellStyle name="Normal 5" xfId="1527" xr:uid="{00000000-0005-0000-0000-000036060000}"/>
    <cellStyle name="Normal 5 10" xfId="1528" xr:uid="{00000000-0005-0000-0000-000037060000}"/>
    <cellStyle name="Normal 5 2" xfId="1529" xr:uid="{00000000-0005-0000-0000-000038060000}"/>
    <cellStyle name="Normal 5 2 2" xfId="1530" xr:uid="{00000000-0005-0000-0000-000039060000}"/>
    <cellStyle name="Normal 5 2 2 2" xfId="1531" xr:uid="{00000000-0005-0000-0000-00003A060000}"/>
    <cellStyle name="Normal 5 2 2 2 2" xfId="1532" xr:uid="{00000000-0005-0000-0000-00003B060000}"/>
    <cellStyle name="Normal 5 2 2 2 2 2" xfId="1533" xr:uid="{00000000-0005-0000-0000-00003C060000}"/>
    <cellStyle name="Normal 5 2 2 2 3" xfId="1534" xr:uid="{00000000-0005-0000-0000-00003D060000}"/>
    <cellStyle name="Normal 5 2 2 3" xfId="1535" xr:uid="{00000000-0005-0000-0000-00003E060000}"/>
    <cellStyle name="Normal 5 2 2 3 2" xfId="1536" xr:uid="{00000000-0005-0000-0000-00003F060000}"/>
    <cellStyle name="Normal 5 2 2 4" xfId="1537" xr:uid="{00000000-0005-0000-0000-000040060000}"/>
    <cellStyle name="Normal 5 2 3" xfId="1538" xr:uid="{00000000-0005-0000-0000-000041060000}"/>
    <cellStyle name="Normal 5 2 3 2" xfId="1539" xr:uid="{00000000-0005-0000-0000-000042060000}"/>
    <cellStyle name="Normal 5 2 3 2 2" xfId="1540" xr:uid="{00000000-0005-0000-0000-000043060000}"/>
    <cellStyle name="Normal 5 2 3 3" xfId="1541" xr:uid="{00000000-0005-0000-0000-000044060000}"/>
    <cellStyle name="Normal 5 2 3 4" xfId="2651" xr:uid="{00000000-0005-0000-0000-000045060000}"/>
    <cellStyle name="Normal 5 2 4" xfId="1542" xr:uid="{00000000-0005-0000-0000-000046060000}"/>
    <cellStyle name="Normal 5 2 4 2" xfId="1543" xr:uid="{00000000-0005-0000-0000-000047060000}"/>
    <cellStyle name="Normal 5 2 5" xfId="1544" xr:uid="{00000000-0005-0000-0000-000048060000}"/>
    <cellStyle name="Normal 5 3" xfId="1545" xr:uid="{00000000-0005-0000-0000-000049060000}"/>
    <cellStyle name="Normal 5 3 2" xfId="1546" xr:uid="{00000000-0005-0000-0000-00004A060000}"/>
    <cellStyle name="Normal 5 3 2 2" xfId="1547" xr:uid="{00000000-0005-0000-0000-00004B060000}"/>
    <cellStyle name="Normal 5 3 2 2 2" xfId="1548" xr:uid="{00000000-0005-0000-0000-00004C060000}"/>
    <cellStyle name="Normal 5 3 2 2 2 2" xfId="1549" xr:uid="{00000000-0005-0000-0000-00004D060000}"/>
    <cellStyle name="Normal 5 3 2 2 3" xfId="1550" xr:uid="{00000000-0005-0000-0000-00004E060000}"/>
    <cellStyle name="Normal 5 3 2 3" xfId="1551" xr:uid="{00000000-0005-0000-0000-00004F060000}"/>
    <cellStyle name="Normal 5 3 2 3 2" xfId="1552" xr:uid="{00000000-0005-0000-0000-000050060000}"/>
    <cellStyle name="Normal 5 3 2 4" xfId="1553" xr:uid="{00000000-0005-0000-0000-000051060000}"/>
    <cellStyle name="Normal 5 3 3" xfId="1554" xr:uid="{00000000-0005-0000-0000-000052060000}"/>
    <cellStyle name="Normal 5 3 3 2" xfId="1555" xr:uid="{00000000-0005-0000-0000-000053060000}"/>
    <cellStyle name="Normal 5 3 3 2 2" xfId="1556" xr:uid="{00000000-0005-0000-0000-000054060000}"/>
    <cellStyle name="Normal 5 3 3 3" xfId="1557" xr:uid="{00000000-0005-0000-0000-000055060000}"/>
    <cellStyle name="Normal 5 3 4" xfId="1558" xr:uid="{00000000-0005-0000-0000-000056060000}"/>
    <cellStyle name="Normal 5 3 4 2" xfId="1559" xr:uid="{00000000-0005-0000-0000-000057060000}"/>
    <cellStyle name="Normal 5 3 5" xfId="1560" xr:uid="{00000000-0005-0000-0000-000058060000}"/>
    <cellStyle name="Normal 5 4" xfId="1561" xr:uid="{00000000-0005-0000-0000-000059060000}"/>
    <cellStyle name="Normal 5 4 2" xfId="1562" xr:uid="{00000000-0005-0000-0000-00005A060000}"/>
    <cellStyle name="Normal 5 4 2 2" xfId="1563" xr:uid="{00000000-0005-0000-0000-00005B060000}"/>
    <cellStyle name="Normal 5 4 2 2 2" xfId="1564" xr:uid="{00000000-0005-0000-0000-00005C060000}"/>
    <cellStyle name="Normal 5 4 2 2 2 2" xfId="1565" xr:uid="{00000000-0005-0000-0000-00005D060000}"/>
    <cellStyle name="Normal 5 4 2 2 3" xfId="1566" xr:uid="{00000000-0005-0000-0000-00005E060000}"/>
    <cellStyle name="Normal 5 4 2 3" xfId="1567" xr:uid="{00000000-0005-0000-0000-00005F060000}"/>
    <cellStyle name="Normal 5 4 2 3 2" xfId="1568" xr:uid="{00000000-0005-0000-0000-000060060000}"/>
    <cellStyle name="Normal 5 4 2 4" xfId="1569" xr:uid="{00000000-0005-0000-0000-000061060000}"/>
    <cellStyle name="Normal 5 4 3" xfId="1570" xr:uid="{00000000-0005-0000-0000-000062060000}"/>
    <cellStyle name="Normal 5 4 3 2" xfId="1571" xr:uid="{00000000-0005-0000-0000-000063060000}"/>
    <cellStyle name="Normal 5 4 3 2 2" xfId="1572" xr:uid="{00000000-0005-0000-0000-000064060000}"/>
    <cellStyle name="Normal 5 4 3 3" xfId="1573" xr:uid="{00000000-0005-0000-0000-000065060000}"/>
    <cellStyle name="Normal 5 4 4" xfId="1574" xr:uid="{00000000-0005-0000-0000-000066060000}"/>
    <cellStyle name="Normal 5 4 4 2" xfId="1575" xr:uid="{00000000-0005-0000-0000-000067060000}"/>
    <cellStyle name="Normal 5 4 5" xfId="1576" xr:uid="{00000000-0005-0000-0000-000068060000}"/>
    <cellStyle name="Normal 5 5" xfId="1577" xr:uid="{00000000-0005-0000-0000-000069060000}"/>
    <cellStyle name="Normal 5 5 2" xfId="1578" xr:uid="{00000000-0005-0000-0000-00006A060000}"/>
    <cellStyle name="Normal 5 5 2 2" xfId="1579" xr:uid="{00000000-0005-0000-0000-00006B060000}"/>
    <cellStyle name="Normal 5 5 2 2 2" xfId="1580" xr:uid="{00000000-0005-0000-0000-00006C060000}"/>
    <cellStyle name="Normal 5 5 2 2 2 2" xfId="1581" xr:uid="{00000000-0005-0000-0000-00006D060000}"/>
    <cellStyle name="Normal 5 5 2 2 3" xfId="1582" xr:uid="{00000000-0005-0000-0000-00006E060000}"/>
    <cellStyle name="Normal 5 5 2 3" xfId="1583" xr:uid="{00000000-0005-0000-0000-00006F060000}"/>
    <cellStyle name="Normal 5 5 2 3 2" xfId="1584" xr:uid="{00000000-0005-0000-0000-000070060000}"/>
    <cellStyle name="Normal 5 5 2 4" xfId="1585" xr:uid="{00000000-0005-0000-0000-000071060000}"/>
    <cellStyle name="Normal 5 5 3" xfId="1586" xr:uid="{00000000-0005-0000-0000-000072060000}"/>
    <cellStyle name="Normal 5 5 3 2" xfId="1587" xr:uid="{00000000-0005-0000-0000-000073060000}"/>
    <cellStyle name="Normal 5 5 3 2 2" xfId="1588" xr:uid="{00000000-0005-0000-0000-000074060000}"/>
    <cellStyle name="Normal 5 5 3 3" xfId="1589" xr:uid="{00000000-0005-0000-0000-000075060000}"/>
    <cellStyle name="Normal 5 5 4" xfId="1590" xr:uid="{00000000-0005-0000-0000-000076060000}"/>
    <cellStyle name="Normal 5 5 4 2" xfId="1591" xr:uid="{00000000-0005-0000-0000-000077060000}"/>
    <cellStyle name="Normal 5 5 5" xfId="1592" xr:uid="{00000000-0005-0000-0000-000078060000}"/>
    <cellStyle name="Normal 5 6" xfId="1593" xr:uid="{00000000-0005-0000-0000-000079060000}"/>
    <cellStyle name="Normal 5 6 2" xfId="1594" xr:uid="{00000000-0005-0000-0000-00007A060000}"/>
    <cellStyle name="Normal 5 6 2 2" xfId="1595" xr:uid="{00000000-0005-0000-0000-00007B060000}"/>
    <cellStyle name="Normal 5 6 2 2 2" xfId="1596" xr:uid="{00000000-0005-0000-0000-00007C060000}"/>
    <cellStyle name="Normal 5 6 2 2 2 2" xfId="1597" xr:uid="{00000000-0005-0000-0000-00007D060000}"/>
    <cellStyle name="Normal 5 6 2 2 3" xfId="1598" xr:uid="{00000000-0005-0000-0000-00007E060000}"/>
    <cellStyle name="Normal 5 6 2 3" xfId="1599" xr:uid="{00000000-0005-0000-0000-00007F060000}"/>
    <cellStyle name="Normal 5 6 2 3 2" xfId="1600" xr:uid="{00000000-0005-0000-0000-000080060000}"/>
    <cellStyle name="Normal 5 6 2 4" xfId="1601" xr:uid="{00000000-0005-0000-0000-000081060000}"/>
    <cellStyle name="Normal 5 6 3" xfId="1602" xr:uid="{00000000-0005-0000-0000-000082060000}"/>
    <cellStyle name="Normal 5 6 3 2" xfId="1603" xr:uid="{00000000-0005-0000-0000-000083060000}"/>
    <cellStyle name="Normal 5 6 3 2 2" xfId="1604" xr:uid="{00000000-0005-0000-0000-000084060000}"/>
    <cellStyle name="Normal 5 6 3 3" xfId="1605" xr:uid="{00000000-0005-0000-0000-000085060000}"/>
    <cellStyle name="Normal 5 6 4" xfId="1606" xr:uid="{00000000-0005-0000-0000-000086060000}"/>
    <cellStyle name="Normal 5 6 4 2" xfId="1607" xr:uid="{00000000-0005-0000-0000-000087060000}"/>
    <cellStyle name="Normal 5 6 5" xfId="1608" xr:uid="{00000000-0005-0000-0000-000088060000}"/>
    <cellStyle name="Normal 5 7" xfId="1609" xr:uid="{00000000-0005-0000-0000-000089060000}"/>
    <cellStyle name="Normal 5 7 2" xfId="1610" xr:uid="{00000000-0005-0000-0000-00008A060000}"/>
    <cellStyle name="Normal 5 7 2 2" xfId="1611" xr:uid="{00000000-0005-0000-0000-00008B060000}"/>
    <cellStyle name="Normal 5 7 2 2 2" xfId="1612" xr:uid="{00000000-0005-0000-0000-00008C060000}"/>
    <cellStyle name="Normal 5 7 2 3" xfId="1613" xr:uid="{00000000-0005-0000-0000-00008D060000}"/>
    <cellStyle name="Normal 5 7 3" xfId="1614" xr:uid="{00000000-0005-0000-0000-00008E060000}"/>
    <cellStyle name="Normal 5 7 3 2" xfId="1615" xr:uid="{00000000-0005-0000-0000-00008F060000}"/>
    <cellStyle name="Normal 5 7 4" xfId="1616" xr:uid="{00000000-0005-0000-0000-000090060000}"/>
    <cellStyle name="Normal 5 8" xfId="1617" xr:uid="{00000000-0005-0000-0000-000091060000}"/>
    <cellStyle name="Normal 5 8 2" xfId="1618" xr:uid="{00000000-0005-0000-0000-000092060000}"/>
    <cellStyle name="Normal 5 8 2 2" xfId="1619" xr:uid="{00000000-0005-0000-0000-000093060000}"/>
    <cellStyle name="Normal 5 8 3" xfId="1620" xr:uid="{00000000-0005-0000-0000-000094060000}"/>
    <cellStyle name="Normal 5 9" xfId="1621" xr:uid="{00000000-0005-0000-0000-000095060000}"/>
    <cellStyle name="Normal 5 9 2" xfId="1622" xr:uid="{00000000-0005-0000-0000-000096060000}"/>
    <cellStyle name="Normal 6" xfId="1623" xr:uid="{00000000-0005-0000-0000-000097060000}"/>
    <cellStyle name="Normal 6 2" xfId="1624" xr:uid="{00000000-0005-0000-0000-000098060000}"/>
    <cellStyle name="Normal 6 2 10" xfId="1625" xr:uid="{00000000-0005-0000-0000-000099060000}"/>
    <cellStyle name="Normal 6 2 2" xfId="1626" xr:uid="{00000000-0005-0000-0000-00009A060000}"/>
    <cellStyle name="Normal 6 2 2 2" xfId="1627" xr:uid="{00000000-0005-0000-0000-00009B060000}"/>
    <cellStyle name="Normal 6 2 2 2 2" xfId="1628" xr:uid="{00000000-0005-0000-0000-00009C060000}"/>
    <cellStyle name="Normal 6 2 2 2 2 2" xfId="1629" xr:uid="{00000000-0005-0000-0000-00009D060000}"/>
    <cellStyle name="Normal 6 2 2 2 2 2 2" xfId="1630" xr:uid="{00000000-0005-0000-0000-00009E060000}"/>
    <cellStyle name="Normal 6 2 2 2 2 3" xfId="1631" xr:uid="{00000000-0005-0000-0000-00009F060000}"/>
    <cellStyle name="Normal 6 2 2 2 3" xfId="1632" xr:uid="{00000000-0005-0000-0000-0000A0060000}"/>
    <cellStyle name="Normal 6 2 2 2 3 2" xfId="1633" xr:uid="{00000000-0005-0000-0000-0000A1060000}"/>
    <cellStyle name="Normal 6 2 2 2 4" xfId="1634" xr:uid="{00000000-0005-0000-0000-0000A2060000}"/>
    <cellStyle name="Normal 6 2 2 3" xfId="1635" xr:uid="{00000000-0005-0000-0000-0000A3060000}"/>
    <cellStyle name="Normal 6 2 2 3 2" xfId="1636" xr:uid="{00000000-0005-0000-0000-0000A4060000}"/>
    <cellStyle name="Normal 6 2 2 3 2 2" xfId="1637" xr:uid="{00000000-0005-0000-0000-0000A5060000}"/>
    <cellStyle name="Normal 6 2 2 3 3" xfId="1638" xr:uid="{00000000-0005-0000-0000-0000A6060000}"/>
    <cellStyle name="Normal 6 2 2 4" xfId="1639" xr:uid="{00000000-0005-0000-0000-0000A7060000}"/>
    <cellStyle name="Normal 6 2 2 4 2" xfId="1640" xr:uid="{00000000-0005-0000-0000-0000A8060000}"/>
    <cellStyle name="Normal 6 2 2 5" xfId="1641" xr:uid="{00000000-0005-0000-0000-0000A9060000}"/>
    <cellStyle name="Normal 6 2 3" xfId="1642" xr:uid="{00000000-0005-0000-0000-0000AA060000}"/>
    <cellStyle name="Normal 6 2 3 2" xfId="1643" xr:uid="{00000000-0005-0000-0000-0000AB060000}"/>
    <cellStyle name="Normal 6 2 3 2 2" xfId="1644" xr:uid="{00000000-0005-0000-0000-0000AC060000}"/>
    <cellStyle name="Normal 6 2 3 2 2 2" xfId="1645" xr:uid="{00000000-0005-0000-0000-0000AD060000}"/>
    <cellStyle name="Normal 6 2 3 2 2 2 2" xfId="1646" xr:uid="{00000000-0005-0000-0000-0000AE060000}"/>
    <cellStyle name="Normal 6 2 3 2 2 3" xfId="1647" xr:uid="{00000000-0005-0000-0000-0000AF060000}"/>
    <cellStyle name="Normal 6 2 3 2 3" xfId="1648" xr:uid="{00000000-0005-0000-0000-0000B0060000}"/>
    <cellStyle name="Normal 6 2 3 2 3 2" xfId="1649" xr:uid="{00000000-0005-0000-0000-0000B1060000}"/>
    <cellStyle name="Normal 6 2 3 2 4" xfId="1650" xr:uid="{00000000-0005-0000-0000-0000B2060000}"/>
    <cellStyle name="Normal 6 2 3 3" xfId="1651" xr:uid="{00000000-0005-0000-0000-0000B3060000}"/>
    <cellStyle name="Normal 6 2 3 3 2" xfId="1652" xr:uid="{00000000-0005-0000-0000-0000B4060000}"/>
    <cellStyle name="Normal 6 2 3 3 2 2" xfId="1653" xr:uid="{00000000-0005-0000-0000-0000B5060000}"/>
    <cellStyle name="Normal 6 2 3 3 3" xfId="1654" xr:uid="{00000000-0005-0000-0000-0000B6060000}"/>
    <cellStyle name="Normal 6 2 3 4" xfId="1655" xr:uid="{00000000-0005-0000-0000-0000B7060000}"/>
    <cellStyle name="Normal 6 2 3 4 2" xfId="1656" xr:uid="{00000000-0005-0000-0000-0000B8060000}"/>
    <cellStyle name="Normal 6 2 3 5" xfId="1657" xr:uid="{00000000-0005-0000-0000-0000B9060000}"/>
    <cellStyle name="Normal 6 2 4" xfId="1658" xr:uid="{00000000-0005-0000-0000-0000BA060000}"/>
    <cellStyle name="Normal 6 2 4 2" xfId="1659" xr:uid="{00000000-0005-0000-0000-0000BB060000}"/>
    <cellStyle name="Normal 6 2 4 2 2" xfId="1660" xr:uid="{00000000-0005-0000-0000-0000BC060000}"/>
    <cellStyle name="Normal 6 2 4 2 2 2" xfId="1661" xr:uid="{00000000-0005-0000-0000-0000BD060000}"/>
    <cellStyle name="Normal 6 2 4 2 2 2 2" xfId="1662" xr:uid="{00000000-0005-0000-0000-0000BE060000}"/>
    <cellStyle name="Normal 6 2 4 2 2 3" xfId="1663" xr:uid="{00000000-0005-0000-0000-0000BF060000}"/>
    <cellStyle name="Normal 6 2 4 2 3" xfId="1664" xr:uid="{00000000-0005-0000-0000-0000C0060000}"/>
    <cellStyle name="Normal 6 2 4 2 3 2" xfId="1665" xr:uid="{00000000-0005-0000-0000-0000C1060000}"/>
    <cellStyle name="Normal 6 2 4 2 4" xfId="1666" xr:uid="{00000000-0005-0000-0000-0000C2060000}"/>
    <cellStyle name="Normal 6 2 4 3" xfId="1667" xr:uid="{00000000-0005-0000-0000-0000C3060000}"/>
    <cellStyle name="Normal 6 2 4 3 2" xfId="1668" xr:uid="{00000000-0005-0000-0000-0000C4060000}"/>
    <cellStyle name="Normal 6 2 4 3 2 2" xfId="1669" xr:uid="{00000000-0005-0000-0000-0000C5060000}"/>
    <cellStyle name="Normal 6 2 4 3 3" xfId="1670" xr:uid="{00000000-0005-0000-0000-0000C6060000}"/>
    <cellStyle name="Normal 6 2 4 4" xfId="1671" xr:uid="{00000000-0005-0000-0000-0000C7060000}"/>
    <cellStyle name="Normal 6 2 4 4 2" xfId="1672" xr:uid="{00000000-0005-0000-0000-0000C8060000}"/>
    <cellStyle name="Normal 6 2 4 5" xfId="1673" xr:uid="{00000000-0005-0000-0000-0000C9060000}"/>
    <cellStyle name="Normal 6 2 5" xfId="1674" xr:uid="{00000000-0005-0000-0000-0000CA060000}"/>
    <cellStyle name="Normal 6 2 5 2" xfId="1675" xr:uid="{00000000-0005-0000-0000-0000CB060000}"/>
    <cellStyle name="Normal 6 2 5 2 2" xfId="1676" xr:uid="{00000000-0005-0000-0000-0000CC060000}"/>
    <cellStyle name="Normal 6 2 5 2 2 2" xfId="1677" xr:uid="{00000000-0005-0000-0000-0000CD060000}"/>
    <cellStyle name="Normal 6 2 5 2 2 2 2" xfId="1678" xr:uid="{00000000-0005-0000-0000-0000CE060000}"/>
    <cellStyle name="Normal 6 2 5 2 2 3" xfId="1679" xr:uid="{00000000-0005-0000-0000-0000CF060000}"/>
    <cellStyle name="Normal 6 2 5 2 3" xfId="1680" xr:uid="{00000000-0005-0000-0000-0000D0060000}"/>
    <cellStyle name="Normal 6 2 5 2 3 2" xfId="1681" xr:uid="{00000000-0005-0000-0000-0000D1060000}"/>
    <cellStyle name="Normal 6 2 5 2 4" xfId="1682" xr:uid="{00000000-0005-0000-0000-0000D2060000}"/>
    <cellStyle name="Normal 6 2 5 3" xfId="1683" xr:uid="{00000000-0005-0000-0000-0000D3060000}"/>
    <cellStyle name="Normal 6 2 5 3 2" xfId="1684" xr:uid="{00000000-0005-0000-0000-0000D4060000}"/>
    <cellStyle name="Normal 6 2 5 3 2 2" xfId="1685" xr:uid="{00000000-0005-0000-0000-0000D5060000}"/>
    <cellStyle name="Normal 6 2 5 3 3" xfId="1686" xr:uid="{00000000-0005-0000-0000-0000D6060000}"/>
    <cellStyle name="Normal 6 2 5 4" xfId="1687" xr:uid="{00000000-0005-0000-0000-0000D7060000}"/>
    <cellStyle name="Normal 6 2 5 4 2" xfId="1688" xr:uid="{00000000-0005-0000-0000-0000D8060000}"/>
    <cellStyle name="Normal 6 2 5 5" xfId="1689" xr:uid="{00000000-0005-0000-0000-0000D9060000}"/>
    <cellStyle name="Normal 6 2 6" xfId="1690" xr:uid="{00000000-0005-0000-0000-0000DA060000}"/>
    <cellStyle name="Normal 6 2 6 2" xfId="1691" xr:uid="{00000000-0005-0000-0000-0000DB060000}"/>
    <cellStyle name="Normal 6 2 6 2 2" xfId="1692" xr:uid="{00000000-0005-0000-0000-0000DC060000}"/>
    <cellStyle name="Normal 6 2 6 2 2 2" xfId="1693" xr:uid="{00000000-0005-0000-0000-0000DD060000}"/>
    <cellStyle name="Normal 6 2 6 2 2 2 2" xfId="1694" xr:uid="{00000000-0005-0000-0000-0000DE060000}"/>
    <cellStyle name="Normal 6 2 6 2 2 3" xfId="1695" xr:uid="{00000000-0005-0000-0000-0000DF060000}"/>
    <cellStyle name="Normal 6 2 6 2 3" xfId="1696" xr:uid="{00000000-0005-0000-0000-0000E0060000}"/>
    <cellStyle name="Normal 6 2 6 2 3 2" xfId="1697" xr:uid="{00000000-0005-0000-0000-0000E1060000}"/>
    <cellStyle name="Normal 6 2 6 2 4" xfId="1698" xr:uid="{00000000-0005-0000-0000-0000E2060000}"/>
    <cellStyle name="Normal 6 2 6 3" xfId="1699" xr:uid="{00000000-0005-0000-0000-0000E3060000}"/>
    <cellStyle name="Normal 6 2 6 3 2" xfId="1700" xr:uid="{00000000-0005-0000-0000-0000E4060000}"/>
    <cellStyle name="Normal 6 2 6 3 2 2" xfId="1701" xr:uid="{00000000-0005-0000-0000-0000E5060000}"/>
    <cellStyle name="Normal 6 2 6 3 3" xfId="1702" xr:uid="{00000000-0005-0000-0000-0000E6060000}"/>
    <cellStyle name="Normal 6 2 6 4" xfId="1703" xr:uid="{00000000-0005-0000-0000-0000E7060000}"/>
    <cellStyle name="Normal 6 2 6 4 2" xfId="1704" xr:uid="{00000000-0005-0000-0000-0000E8060000}"/>
    <cellStyle name="Normal 6 2 6 5" xfId="1705" xr:uid="{00000000-0005-0000-0000-0000E9060000}"/>
    <cellStyle name="Normal 6 2 7" xfId="1706" xr:uid="{00000000-0005-0000-0000-0000EA060000}"/>
    <cellStyle name="Normal 6 2 7 2" xfId="1707" xr:uid="{00000000-0005-0000-0000-0000EB060000}"/>
    <cellStyle name="Normal 6 2 7 2 2" xfId="1708" xr:uid="{00000000-0005-0000-0000-0000EC060000}"/>
    <cellStyle name="Normal 6 2 7 2 2 2" xfId="1709" xr:uid="{00000000-0005-0000-0000-0000ED060000}"/>
    <cellStyle name="Normal 6 2 7 2 3" xfId="1710" xr:uid="{00000000-0005-0000-0000-0000EE060000}"/>
    <cellStyle name="Normal 6 2 7 3" xfId="1711" xr:uid="{00000000-0005-0000-0000-0000EF060000}"/>
    <cellStyle name="Normal 6 2 7 3 2" xfId="1712" xr:uid="{00000000-0005-0000-0000-0000F0060000}"/>
    <cellStyle name="Normal 6 2 7 4" xfId="1713" xr:uid="{00000000-0005-0000-0000-0000F1060000}"/>
    <cellStyle name="Normal 6 2 8" xfId="1714" xr:uid="{00000000-0005-0000-0000-0000F2060000}"/>
    <cellStyle name="Normal 6 2 8 2" xfId="1715" xr:uid="{00000000-0005-0000-0000-0000F3060000}"/>
    <cellStyle name="Normal 6 2 8 2 2" xfId="1716" xr:uid="{00000000-0005-0000-0000-0000F4060000}"/>
    <cellStyle name="Normal 6 2 8 3" xfId="1717" xr:uid="{00000000-0005-0000-0000-0000F5060000}"/>
    <cellStyle name="Normal 6 2 9" xfId="1718" xr:uid="{00000000-0005-0000-0000-0000F6060000}"/>
    <cellStyle name="Normal 6 2 9 2" xfId="1719" xr:uid="{00000000-0005-0000-0000-0000F7060000}"/>
    <cellStyle name="Normal 6 3" xfId="1720" xr:uid="{00000000-0005-0000-0000-0000F8060000}"/>
    <cellStyle name="Normal 6 3 10" xfId="1721" xr:uid="{00000000-0005-0000-0000-0000F9060000}"/>
    <cellStyle name="Normal 6 3 10 2" xfId="1722" xr:uid="{00000000-0005-0000-0000-0000FA060000}"/>
    <cellStyle name="Normal 6 3 10 2 2" xfId="1723" xr:uid="{00000000-0005-0000-0000-0000FB060000}"/>
    <cellStyle name="Normal 6 3 10 3" xfId="1724" xr:uid="{00000000-0005-0000-0000-0000FC060000}"/>
    <cellStyle name="Normal 6 3 11" xfId="1725" xr:uid="{00000000-0005-0000-0000-0000FD060000}"/>
    <cellStyle name="Normal 6 3 11 2" xfId="1726" xr:uid="{00000000-0005-0000-0000-0000FE060000}"/>
    <cellStyle name="Normal 6 3 12" xfId="1727" xr:uid="{00000000-0005-0000-0000-0000FF060000}"/>
    <cellStyle name="Normal 6 3 2" xfId="1728" xr:uid="{00000000-0005-0000-0000-000000070000}"/>
    <cellStyle name="Normal 6 3 2 10" xfId="1729" xr:uid="{00000000-0005-0000-0000-000001070000}"/>
    <cellStyle name="Normal 6 3 2 2" xfId="1730" xr:uid="{00000000-0005-0000-0000-000002070000}"/>
    <cellStyle name="Normal 6 3 2 2 2" xfId="1731" xr:uid="{00000000-0005-0000-0000-000003070000}"/>
    <cellStyle name="Normal 6 3 2 2 2 2" xfId="1732" xr:uid="{00000000-0005-0000-0000-000004070000}"/>
    <cellStyle name="Normal 6 3 2 2 2 2 2" xfId="1733" xr:uid="{00000000-0005-0000-0000-000005070000}"/>
    <cellStyle name="Normal 6 3 2 2 2 2 2 2" xfId="1734" xr:uid="{00000000-0005-0000-0000-000006070000}"/>
    <cellStyle name="Normal 6 3 2 2 2 2 3" xfId="1735" xr:uid="{00000000-0005-0000-0000-000007070000}"/>
    <cellStyle name="Normal 6 3 2 2 2 3" xfId="1736" xr:uid="{00000000-0005-0000-0000-000008070000}"/>
    <cellStyle name="Normal 6 3 2 2 2 3 2" xfId="1737" xr:uid="{00000000-0005-0000-0000-000009070000}"/>
    <cellStyle name="Normal 6 3 2 2 2 4" xfId="1738" xr:uid="{00000000-0005-0000-0000-00000A070000}"/>
    <cellStyle name="Normal 6 3 2 2 3" xfId="1739" xr:uid="{00000000-0005-0000-0000-00000B070000}"/>
    <cellStyle name="Normal 6 3 2 2 3 2" xfId="1740" xr:uid="{00000000-0005-0000-0000-00000C070000}"/>
    <cellStyle name="Normal 6 3 2 2 3 2 2" xfId="1741" xr:uid="{00000000-0005-0000-0000-00000D070000}"/>
    <cellStyle name="Normal 6 3 2 2 3 3" xfId="1742" xr:uid="{00000000-0005-0000-0000-00000E070000}"/>
    <cellStyle name="Normal 6 3 2 2 4" xfId="1743" xr:uid="{00000000-0005-0000-0000-00000F070000}"/>
    <cellStyle name="Normal 6 3 2 2 4 2" xfId="1744" xr:uid="{00000000-0005-0000-0000-000010070000}"/>
    <cellStyle name="Normal 6 3 2 2 5" xfId="1745" xr:uid="{00000000-0005-0000-0000-000011070000}"/>
    <cellStyle name="Normal 6 3 2 3" xfId="1746" xr:uid="{00000000-0005-0000-0000-000012070000}"/>
    <cellStyle name="Normal 6 3 2 3 2" xfId="1747" xr:uid="{00000000-0005-0000-0000-000013070000}"/>
    <cellStyle name="Normal 6 3 2 3 2 2" xfId="1748" xr:uid="{00000000-0005-0000-0000-000014070000}"/>
    <cellStyle name="Normal 6 3 2 3 2 2 2" xfId="1749" xr:uid="{00000000-0005-0000-0000-000015070000}"/>
    <cellStyle name="Normal 6 3 2 3 2 2 2 2" xfId="1750" xr:uid="{00000000-0005-0000-0000-000016070000}"/>
    <cellStyle name="Normal 6 3 2 3 2 2 3" xfId="1751" xr:uid="{00000000-0005-0000-0000-000017070000}"/>
    <cellStyle name="Normal 6 3 2 3 2 3" xfId="1752" xr:uid="{00000000-0005-0000-0000-000018070000}"/>
    <cellStyle name="Normal 6 3 2 3 2 3 2" xfId="1753" xr:uid="{00000000-0005-0000-0000-000019070000}"/>
    <cellStyle name="Normal 6 3 2 3 2 4" xfId="1754" xr:uid="{00000000-0005-0000-0000-00001A070000}"/>
    <cellStyle name="Normal 6 3 2 3 3" xfId="1755" xr:uid="{00000000-0005-0000-0000-00001B070000}"/>
    <cellStyle name="Normal 6 3 2 3 3 2" xfId="1756" xr:uid="{00000000-0005-0000-0000-00001C070000}"/>
    <cellStyle name="Normal 6 3 2 3 3 2 2" xfId="1757" xr:uid="{00000000-0005-0000-0000-00001D070000}"/>
    <cellStyle name="Normal 6 3 2 3 3 3" xfId="1758" xr:uid="{00000000-0005-0000-0000-00001E070000}"/>
    <cellStyle name="Normal 6 3 2 3 4" xfId="1759" xr:uid="{00000000-0005-0000-0000-00001F070000}"/>
    <cellStyle name="Normal 6 3 2 3 4 2" xfId="1760" xr:uid="{00000000-0005-0000-0000-000020070000}"/>
    <cellStyle name="Normal 6 3 2 3 5" xfId="1761" xr:uid="{00000000-0005-0000-0000-000021070000}"/>
    <cellStyle name="Normal 6 3 2 4" xfId="1762" xr:uid="{00000000-0005-0000-0000-000022070000}"/>
    <cellStyle name="Normal 6 3 2 4 2" xfId="1763" xr:uid="{00000000-0005-0000-0000-000023070000}"/>
    <cellStyle name="Normal 6 3 2 4 2 2" xfId="1764" xr:uid="{00000000-0005-0000-0000-000024070000}"/>
    <cellStyle name="Normal 6 3 2 4 2 2 2" xfId="1765" xr:uid="{00000000-0005-0000-0000-000025070000}"/>
    <cellStyle name="Normal 6 3 2 4 2 2 2 2" xfId="1766" xr:uid="{00000000-0005-0000-0000-000026070000}"/>
    <cellStyle name="Normal 6 3 2 4 2 2 3" xfId="1767" xr:uid="{00000000-0005-0000-0000-000027070000}"/>
    <cellStyle name="Normal 6 3 2 4 2 3" xfId="1768" xr:uid="{00000000-0005-0000-0000-000028070000}"/>
    <cellStyle name="Normal 6 3 2 4 2 3 2" xfId="1769" xr:uid="{00000000-0005-0000-0000-000029070000}"/>
    <cellStyle name="Normal 6 3 2 4 2 4" xfId="1770" xr:uid="{00000000-0005-0000-0000-00002A070000}"/>
    <cellStyle name="Normal 6 3 2 4 3" xfId="1771" xr:uid="{00000000-0005-0000-0000-00002B070000}"/>
    <cellStyle name="Normal 6 3 2 4 3 2" xfId="1772" xr:uid="{00000000-0005-0000-0000-00002C070000}"/>
    <cellStyle name="Normal 6 3 2 4 3 2 2" xfId="1773" xr:uid="{00000000-0005-0000-0000-00002D070000}"/>
    <cellStyle name="Normal 6 3 2 4 3 3" xfId="1774" xr:uid="{00000000-0005-0000-0000-00002E070000}"/>
    <cellStyle name="Normal 6 3 2 4 4" xfId="1775" xr:uid="{00000000-0005-0000-0000-00002F070000}"/>
    <cellStyle name="Normal 6 3 2 4 4 2" xfId="1776" xr:uid="{00000000-0005-0000-0000-000030070000}"/>
    <cellStyle name="Normal 6 3 2 4 5" xfId="1777" xr:uid="{00000000-0005-0000-0000-000031070000}"/>
    <cellStyle name="Normal 6 3 2 5" xfId="1778" xr:uid="{00000000-0005-0000-0000-000032070000}"/>
    <cellStyle name="Normal 6 3 2 5 2" xfId="1779" xr:uid="{00000000-0005-0000-0000-000033070000}"/>
    <cellStyle name="Normal 6 3 2 5 2 2" xfId="1780" xr:uid="{00000000-0005-0000-0000-000034070000}"/>
    <cellStyle name="Normal 6 3 2 5 2 2 2" xfId="1781" xr:uid="{00000000-0005-0000-0000-000035070000}"/>
    <cellStyle name="Normal 6 3 2 5 2 2 2 2" xfId="1782" xr:uid="{00000000-0005-0000-0000-000036070000}"/>
    <cellStyle name="Normal 6 3 2 5 2 2 3" xfId="1783" xr:uid="{00000000-0005-0000-0000-000037070000}"/>
    <cellStyle name="Normal 6 3 2 5 2 3" xfId="1784" xr:uid="{00000000-0005-0000-0000-000038070000}"/>
    <cellStyle name="Normal 6 3 2 5 2 3 2" xfId="1785" xr:uid="{00000000-0005-0000-0000-000039070000}"/>
    <cellStyle name="Normal 6 3 2 5 2 4" xfId="1786" xr:uid="{00000000-0005-0000-0000-00003A070000}"/>
    <cellStyle name="Normal 6 3 2 5 3" xfId="1787" xr:uid="{00000000-0005-0000-0000-00003B070000}"/>
    <cellStyle name="Normal 6 3 2 5 3 2" xfId="1788" xr:uid="{00000000-0005-0000-0000-00003C070000}"/>
    <cellStyle name="Normal 6 3 2 5 3 2 2" xfId="1789" xr:uid="{00000000-0005-0000-0000-00003D070000}"/>
    <cellStyle name="Normal 6 3 2 5 3 3" xfId="1790" xr:uid="{00000000-0005-0000-0000-00003E070000}"/>
    <cellStyle name="Normal 6 3 2 5 4" xfId="1791" xr:uid="{00000000-0005-0000-0000-00003F070000}"/>
    <cellStyle name="Normal 6 3 2 5 4 2" xfId="1792" xr:uid="{00000000-0005-0000-0000-000040070000}"/>
    <cellStyle name="Normal 6 3 2 5 5" xfId="1793" xr:uid="{00000000-0005-0000-0000-000041070000}"/>
    <cellStyle name="Normal 6 3 2 6" xfId="1794" xr:uid="{00000000-0005-0000-0000-000042070000}"/>
    <cellStyle name="Normal 6 3 2 6 2" xfId="1795" xr:uid="{00000000-0005-0000-0000-000043070000}"/>
    <cellStyle name="Normal 6 3 2 6 2 2" xfId="1796" xr:uid="{00000000-0005-0000-0000-000044070000}"/>
    <cellStyle name="Normal 6 3 2 6 2 2 2" xfId="1797" xr:uid="{00000000-0005-0000-0000-000045070000}"/>
    <cellStyle name="Normal 6 3 2 6 2 2 2 2" xfId="1798" xr:uid="{00000000-0005-0000-0000-000046070000}"/>
    <cellStyle name="Normal 6 3 2 6 2 2 3" xfId="1799" xr:uid="{00000000-0005-0000-0000-000047070000}"/>
    <cellStyle name="Normal 6 3 2 6 2 3" xfId="1800" xr:uid="{00000000-0005-0000-0000-000048070000}"/>
    <cellStyle name="Normal 6 3 2 6 2 3 2" xfId="1801" xr:uid="{00000000-0005-0000-0000-000049070000}"/>
    <cellStyle name="Normal 6 3 2 6 2 4" xfId="1802" xr:uid="{00000000-0005-0000-0000-00004A070000}"/>
    <cellStyle name="Normal 6 3 2 6 3" xfId="1803" xr:uid="{00000000-0005-0000-0000-00004B070000}"/>
    <cellStyle name="Normal 6 3 2 6 3 2" xfId="1804" xr:uid="{00000000-0005-0000-0000-00004C070000}"/>
    <cellStyle name="Normal 6 3 2 6 3 2 2" xfId="1805" xr:uid="{00000000-0005-0000-0000-00004D070000}"/>
    <cellStyle name="Normal 6 3 2 6 3 3" xfId="1806" xr:uid="{00000000-0005-0000-0000-00004E070000}"/>
    <cellStyle name="Normal 6 3 2 6 4" xfId="1807" xr:uid="{00000000-0005-0000-0000-00004F070000}"/>
    <cellStyle name="Normal 6 3 2 6 4 2" xfId="1808" xr:uid="{00000000-0005-0000-0000-000050070000}"/>
    <cellStyle name="Normal 6 3 2 6 5" xfId="1809" xr:uid="{00000000-0005-0000-0000-000051070000}"/>
    <cellStyle name="Normal 6 3 2 7" xfId="1810" xr:uid="{00000000-0005-0000-0000-000052070000}"/>
    <cellStyle name="Normal 6 3 2 7 2" xfId="1811" xr:uid="{00000000-0005-0000-0000-000053070000}"/>
    <cellStyle name="Normal 6 3 2 7 2 2" xfId="1812" xr:uid="{00000000-0005-0000-0000-000054070000}"/>
    <cellStyle name="Normal 6 3 2 7 2 2 2" xfId="1813" xr:uid="{00000000-0005-0000-0000-000055070000}"/>
    <cellStyle name="Normal 6 3 2 7 2 3" xfId="1814" xr:uid="{00000000-0005-0000-0000-000056070000}"/>
    <cellStyle name="Normal 6 3 2 7 3" xfId="1815" xr:uid="{00000000-0005-0000-0000-000057070000}"/>
    <cellStyle name="Normal 6 3 2 7 3 2" xfId="1816" xr:uid="{00000000-0005-0000-0000-000058070000}"/>
    <cellStyle name="Normal 6 3 2 7 4" xfId="1817" xr:uid="{00000000-0005-0000-0000-000059070000}"/>
    <cellStyle name="Normal 6 3 2 8" xfId="1818" xr:uid="{00000000-0005-0000-0000-00005A070000}"/>
    <cellStyle name="Normal 6 3 2 8 2" xfId="1819" xr:uid="{00000000-0005-0000-0000-00005B070000}"/>
    <cellStyle name="Normal 6 3 2 8 2 2" xfId="1820" xr:uid="{00000000-0005-0000-0000-00005C070000}"/>
    <cellStyle name="Normal 6 3 2 8 3" xfId="1821" xr:uid="{00000000-0005-0000-0000-00005D070000}"/>
    <cellStyle name="Normal 6 3 2 9" xfId="1822" xr:uid="{00000000-0005-0000-0000-00005E070000}"/>
    <cellStyle name="Normal 6 3 2 9 2" xfId="1823" xr:uid="{00000000-0005-0000-0000-00005F070000}"/>
    <cellStyle name="Normal 6 3 3" xfId="1824" xr:uid="{00000000-0005-0000-0000-000060070000}"/>
    <cellStyle name="Normal 6 3 3 2" xfId="1825" xr:uid="{00000000-0005-0000-0000-000061070000}"/>
    <cellStyle name="Normal 6 3 3 2 2" xfId="1826" xr:uid="{00000000-0005-0000-0000-000062070000}"/>
    <cellStyle name="Normal 6 3 3 2 2 2" xfId="1827" xr:uid="{00000000-0005-0000-0000-000063070000}"/>
    <cellStyle name="Normal 6 3 3 2 2 2 2" xfId="1828" xr:uid="{00000000-0005-0000-0000-000064070000}"/>
    <cellStyle name="Normal 6 3 3 2 2 3" xfId="1829" xr:uid="{00000000-0005-0000-0000-000065070000}"/>
    <cellStyle name="Normal 6 3 3 2 3" xfId="1830" xr:uid="{00000000-0005-0000-0000-000066070000}"/>
    <cellStyle name="Normal 6 3 3 2 3 2" xfId="1831" xr:uid="{00000000-0005-0000-0000-000067070000}"/>
    <cellStyle name="Normal 6 3 3 2 4" xfId="1832" xr:uid="{00000000-0005-0000-0000-000068070000}"/>
    <cellStyle name="Normal 6 3 3 3" xfId="1833" xr:uid="{00000000-0005-0000-0000-000069070000}"/>
    <cellStyle name="Normal 6 3 3 3 2" xfId="1834" xr:uid="{00000000-0005-0000-0000-00006A070000}"/>
    <cellStyle name="Normal 6 3 3 3 2 2" xfId="1835" xr:uid="{00000000-0005-0000-0000-00006B070000}"/>
    <cellStyle name="Normal 6 3 3 3 3" xfId="1836" xr:uid="{00000000-0005-0000-0000-00006C070000}"/>
    <cellStyle name="Normal 6 3 3 4" xfId="1837" xr:uid="{00000000-0005-0000-0000-00006D070000}"/>
    <cellStyle name="Normal 6 3 3 4 2" xfId="1838" xr:uid="{00000000-0005-0000-0000-00006E070000}"/>
    <cellStyle name="Normal 6 3 3 5" xfId="1839" xr:uid="{00000000-0005-0000-0000-00006F070000}"/>
    <cellStyle name="Normal 6 3 4" xfId="1840" xr:uid="{00000000-0005-0000-0000-000070070000}"/>
    <cellStyle name="Normal 6 3 4 2" xfId="1841" xr:uid="{00000000-0005-0000-0000-000071070000}"/>
    <cellStyle name="Normal 6 3 4 2 2" xfId="1842" xr:uid="{00000000-0005-0000-0000-000072070000}"/>
    <cellStyle name="Normal 6 3 4 2 2 2" xfId="1843" xr:uid="{00000000-0005-0000-0000-000073070000}"/>
    <cellStyle name="Normal 6 3 4 2 2 2 2" xfId="1844" xr:uid="{00000000-0005-0000-0000-000074070000}"/>
    <cellStyle name="Normal 6 3 4 2 2 3" xfId="1845" xr:uid="{00000000-0005-0000-0000-000075070000}"/>
    <cellStyle name="Normal 6 3 4 2 3" xfId="1846" xr:uid="{00000000-0005-0000-0000-000076070000}"/>
    <cellStyle name="Normal 6 3 4 2 3 2" xfId="1847" xr:uid="{00000000-0005-0000-0000-000077070000}"/>
    <cellStyle name="Normal 6 3 4 2 4" xfId="1848" xr:uid="{00000000-0005-0000-0000-000078070000}"/>
    <cellStyle name="Normal 6 3 4 3" xfId="1849" xr:uid="{00000000-0005-0000-0000-000079070000}"/>
    <cellStyle name="Normal 6 3 4 3 2" xfId="1850" xr:uid="{00000000-0005-0000-0000-00007A070000}"/>
    <cellStyle name="Normal 6 3 4 3 2 2" xfId="1851" xr:uid="{00000000-0005-0000-0000-00007B070000}"/>
    <cellStyle name="Normal 6 3 4 3 3" xfId="1852" xr:uid="{00000000-0005-0000-0000-00007C070000}"/>
    <cellStyle name="Normal 6 3 4 4" xfId="1853" xr:uid="{00000000-0005-0000-0000-00007D070000}"/>
    <cellStyle name="Normal 6 3 4 4 2" xfId="1854" xr:uid="{00000000-0005-0000-0000-00007E070000}"/>
    <cellStyle name="Normal 6 3 4 5" xfId="1855" xr:uid="{00000000-0005-0000-0000-00007F070000}"/>
    <cellStyle name="Normal 6 3 5" xfId="1856" xr:uid="{00000000-0005-0000-0000-000080070000}"/>
    <cellStyle name="Normal 6 3 5 2" xfId="1857" xr:uid="{00000000-0005-0000-0000-000081070000}"/>
    <cellStyle name="Normal 6 3 5 2 2" xfId="1858" xr:uid="{00000000-0005-0000-0000-000082070000}"/>
    <cellStyle name="Normal 6 3 5 2 2 2" xfId="1859" xr:uid="{00000000-0005-0000-0000-000083070000}"/>
    <cellStyle name="Normal 6 3 5 2 2 2 2" xfId="1860" xr:uid="{00000000-0005-0000-0000-000084070000}"/>
    <cellStyle name="Normal 6 3 5 2 2 3" xfId="1861" xr:uid="{00000000-0005-0000-0000-000085070000}"/>
    <cellStyle name="Normal 6 3 5 2 3" xfId="1862" xr:uid="{00000000-0005-0000-0000-000086070000}"/>
    <cellStyle name="Normal 6 3 5 2 3 2" xfId="1863" xr:uid="{00000000-0005-0000-0000-000087070000}"/>
    <cellStyle name="Normal 6 3 5 2 4" xfId="1864" xr:uid="{00000000-0005-0000-0000-000088070000}"/>
    <cellStyle name="Normal 6 3 5 3" xfId="1865" xr:uid="{00000000-0005-0000-0000-000089070000}"/>
    <cellStyle name="Normal 6 3 5 3 2" xfId="1866" xr:uid="{00000000-0005-0000-0000-00008A070000}"/>
    <cellStyle name="Normal 6 3 5 3 2 2" xfId="1867" xr:uid="{00000000-0005-0000-0000-00008B070000}"/>
    <cellStyle name="Normal 6 3 5 3 3" xfId="1868" xr:uid="{00000000-0005-0000-0000-00008C070000}"/>
    <cellStyle name="Normal 6 3 5 4" xfId="1869" xr:uid="{00000000-0005-0000-0000-00008D070000}"/>
    <cellStyle name="Normal 6 3 5 4 2" xfId="1870" xr:uid="{00000000-0005-0000-0000-00008E070000}"/>
    <cellStyle name="Normal 6 3 5 5" xfId="1871" xr:uid="{00000000-0005-0000-0000-00008F070000}"/>
    <cellStyle name="Normal 6 3 6" xfId="1872" xr:uid="{00000000-0005-0000-0000-000090070000}"/>
    <cellStyle name="Normal 6 3 6 2" xfId="1873" xr:uid="{00000000-0005-0000-0000-000091070000}"/>
    <cellStyle name="Normal 6 3 6 2 2" xfId="1874" xr:uid="{00000000-0005-0000-0000-000092070000}"/>
    <cellStyle name="Normal 6 3 6 2 2 2" xfId="1875" xr:uid="{00000000-0005-0000-0000-000093070000}"/>
    <cellStyle name="Normal 6 3 6 2 2 2 2" xfId="1876" xr:uid="{00000000-0005-0000-0000-000094070000}"/>
    <cellStyle name="Normal 6 3 6 2 2 3" xfId="1877" xr:uid="{00000000-0005-0000-0000-000095070000}"/>
    <cellStyle name="Normal 6 3 6 2 3" xfId="1878" xr:uid="{00000000-0005-0000-0000-000096070000}"/>
    <cellStyle name="Normal 6 3 6 2 3 2" xfId="1879" xr:uid="{00000000-0005-0000-0000-000097070000}"/>
    <cellStyle name="Normal 6 3 6 2 4" xfId="1880" xr:uid="{00000000-0005-0000-0000-000098070000}"/>
    <cellStyle name="Normal 6 3 6 3" xfId="1881" xr:uid="{00000000-0005-0000-0000-000099070000}"/>
    <cellStyle name="Normal 6 3 6 3 2" xfId="1882" xr:uid="{00000000-0005-0000-0000-00009A070000}"/>
    <cellStyle name="Normal 6 3 6 3 2 2" xfId="1883" xr:uid="{00000000-0005-0000-0000-00009B070000}"/>
    <cellStyle name="Normal 6 3 6 3 3" xfId="1884" xr:uid="{00000000-0005-0000-0000-00009C070000}"/>
    <cellStyle name="Normal 6 3 6 4" xfId="1885" xr:uid="{00000000-0005-0000-0000-00009D070000}"/>
    <cellStyle name="Normal 6 3 6 4 2" xfId="1886" xr:uid="{00000000-0005-0000-0000-00009E070000}"/>
    <cellStyle name="Normal 6 3 6 5" xfId="1887" xr:uid="{00000000-0005-0000-0000-00009F070000}"/>
    <cellStyle name="Normal 6 3 7" xfId="1888" xr:uid="{00000000-0005-0000-0000-0000A0070000}"/>
    <cellStyle name="Normal 6 3 7 2" xfId="1889" xr:uid="{00000000-0005-0000-0000-0000A1070000}"/>
    <cellStyle name="Normal 6 3 7 2 2" xfId="1890" xr:uid="{00000000-0005-0000-0000-0000A2070000}"/>
    <cellStyle name="Normal 6 3 7 2 2 2" xfId="1891" xr:uid="{00000000-0005-0000-0000-0000A3070000}"/>
    <cellStyle name="Normal 6 3 7 2 2 2 2" xfId="1892" xr:uid="{00000000-0005-0000-0000-0000A4070000}"/>
    <cellStyle name="Normal 6 3 7 2 2 3" xfId="1893" xr:uid="{00000000-0005-0000-0000-0000A5070000}"/>
    <cellStyle name="Normal 6 3 7 2 3" xfId="1894" xr:uid="{00000000-0005-0000-0000-0000A6070000}"/>
    <cellStyle name="Normal 6 3 7 2 3 2" xfId="1895" xr:uid="{00000000-0005-0000-0000-0000A7070000}"/>
    <cellStyle name="Normal 6 3 7 2 4" xfId="1896" xr:uid="{00000000-0005-0000-0000-0000A8070000}"/>
    <cellStyle name="Normal 6 3 7 3" xfId="1897" xr:uid="{00000000-0005-0000-0000-0000A9070000}"/>
    <cellStyle name="Normal 6 3 7 3 2" xfId="1898" xr:uid="{00000000-0005-0000-0000-0000AA070000}"/>
    <cellStyle name="Normal 6 3 7 3 2 2" xfId="1899" xr:uid="{00000000-0005-0000-0000-0000AB070000}"/>
    <cellStyle name="Normal 6 3 7 3 3" xfId="1900" xr:uid="{00000000-0005-0000-0000-0000AC070000}"/>
    <cellStyle name="Normal 6 3 7 4" xfId="1901" xr:uid="{00000000-0005-0000-0000-0000AD070000}"/>
    <cellStyle name="Normal 6 3 7 4 2" xfId="1902" xr:uid="{00000000-0005-0000-0000-0000AE070000}"/>
    <cellStyle name="Normal 6 3 7 5" xfId="1903" xr:uid="{00000000-0005-0000-0000-0000AF070000}"/>
    <cellStyle name="Normal 6 3 8" xfId="1904" xr:uid="{00000000-0005-0000-0000-0000B0070000}"/>
    <cellStyle name="Normal 6 3 8 2" xfId="1905" xr:uid="{00000000-0005-0000-0000-0000B1070000}"/>
    <cellStyle name="Normal 6 3 8 2 2" xfId="1906" xr:uid="{00000000-0005-0000-0000-0000B2070000}"/>
    <cellStyle name="Normal 6 3 8 2 2 2" xfId="1907" xr:uid="{00000000-0005-0000-0000-0000B3070000}"/>
    <cellStyle name="Normal 6 3 8 2 2 2 2" xfId="1908" xr:uid="{00000000-0005-0000-0000-0000B4070000}"/>
    <cellStyle name="Normal 6 3 8 2 2 3" xfId="1909" xr:uid="{00000000-0005-0000-0000-0000B5070000}"/>
    <cellStyle name="Normal 6 3 8 2 3" xfId="1910" xr:uid="{00000000-0005-0000-0000-0000B6070000}"/>
    <cellStyle name="Normal 6 3 8 2 3 2" xfId="1911" xr:uid="{00000000-0005-0000-0000-0000B7070000}"/>
    <cellStyle name="Normal 6 3 8 2 4" xfId="1912" xr:uid="{00000000-0005-0000-0000-0000B8070000}"/>
    <cellStyle name="Normal 6 3 8 3" xfId="1913" xr:uid="{00000000-0005-0000-0000-0000B9070000}"/>
    <cellStyle name="Normal 6 3 8 3 2" xfId="1914" xr:uid="{00000000-0005-0000-0000-0000BA070000}"/>
    <cellStyle name="Normal 6 3 8 3 2 2" xfId="1915" xr:uid="{00000000-0005-0000-0000-0000BB070000}"/>
    <cellStyle name="Normal 6 3 8 3 3" xfId="1916" xr:uid="{00000000-0005-0000-0000-0000BC070000}"/>
    <cellStyle name="Normal 6 3 8 4" xfId="1917" xr:uid="{00000000-0005-0000-0000-0000BD070000}"/>
    <cellStyle name="Normal 6 3 8 4 2" xfId="1918" xr:uid="{00000000-0005-0000-0000-0000BE070000}"/>
    <cellStyle name="Normal 6 3 8 5" xfId="1919" xr:uid="{00000000-0005-0000-0000-0000BF070000}"/>
    <cellStyle name="Normal 6 3 9" xfId="1920" xr:uid="{00000000-0005-0000-0000-0000C0070000}"/>
    <cellStyle name="Normal 6 3 9 2" xfId="1921" xr:uid="{00000000-0005-0000-0000-0000C1070000}"/>
    <cellStyle name="Normal 6 3 9 2 2" xfId="1922" xr:uid="{00000000-0005-0000-0000-0000C2070000}"/>
    <cellStyle name="Normal 6 3 9 2 2 2" xfId="1923" xr:uid="{00000000-0005-0000-0000-0000C3070000}"/>
    <cellStyle name="Normal 6 3 9 2 3" xfId="1924" xr:uid="{00000000-0005-0000-0000-0000C4070000}"/>
    <cellStyle name="Normal 6 3 9 3" xfId="1925" xr:uid="{00000000-0005-0000-0000-0000C5070000}"/>
    <cellStyle name="Normal 6 3 9 3 2" xfId="1926" xr:uid="{00000000-0005-0000-0000-0000C6070000}"/>
    <cellStyle name="Normal 6 3 9 4" xfId="1927" xr:uid="{00000000-0005-0000-0000-0000C7070000}"/>
    <cellStyle name="Normal 6 4" xfId="1928" xr:uid="{00000000-0005-0000-0000-0000C8070000}"/>
    <cellStyle name="Normal 6 4 2" xfId="1929" xr:uid="{00000000-0005-0000-0000-0000C9070000}"/>
    <cellStyle name="Normal 6 4 2 2" xfId="1930" xr:uid="{00000000-0005-0000-0000-0000CA070000}"/>
    <cellStyle name="Normal 6 4 3" xfId="1931" xr:uid="{00000000-0005-0000-0000-0000CB070000}"/>
    <cellStyle name="Normal 7" xfId="1932" xr:uid="{00000000-0005-0000-0000-0000CC070000}"/>
    <cellStyle name="Normal 7 10" xfId="1933" xr:uid="{00000000-0005-0000-0000-0000CD070000}"/>
    <cellStyle name="Normal 7 2" xfId="1934" xr:uid="{00000000-0005-0000-0000-0000CE070000}"/>
    <cellStyle name="Normal 7 2 2" xfId="1935" xr:uid="{00000000-0005-0000-0000-0000CF070000}"/>
    <cellStyle name="Normal 7 2 2 2" xfId="1936" xr:uid="{00000000-0005-0000-0000-0000D0070000}"/>
    <cellStyle name="Normal 7 2 2 2 2" xfId="1937" xr:uid="{00000000-0005-0000-0000-0000D1070000}"/>
    <cellStyle name="Normal 7 2 2 2 2 2" xfId="1938" xr:uid="{00000000-0005-0000-0000-0000D2070000}"/>
    <cellStyle name="Normal 7 2 2 2 3" xfId="1939" xr:uid="{00000000-0005-0000-0000-0000D3070000}"/>
    <cellStyle name="Normal 7 2 2 3" xfId="1940" xr:uid="{00000000-0005-0000-0000-0000D4070000}"/>
    <cellStyle name="Normal 7 2 2 3 2" xfId="1941" xr:uid="{00000000-0005-0000-0000-0000D5070000}"/>
    <cellStyle name="Normal 7 2 2 4" xfId="1942" xr:uid="{00000000-0005-0000-0000-0000D6070000}"/>
    <cellStyle name="Normal 7 2 3" xfId="1943" xr:uid="{00000000-0005-0000-0000-0000D7070000}"/>
    <cellStyle name="Normal 7 2 3 2" xfId="1944" xr:uid="{00000000-0005-0000-0000-0000D8070000}"/>
    <cellStyle name="Normal 7 2 3 2 2" xfId="1945" xr:uid="{00000000-0005-0000-0000-0000D9070000}"/>
    <cellStyle name="Normal 7 2 3 3" xfId="1946" xr:uid="{00000000-0005-0000-0000-0000DA070000}"/>
    <cellStyle name="Normal 7 2 4" xfId="1947" xr:uid="{00000000-0005-0000-0000-0000DB070000}"/>
    <cellStyle name="Normal 7 2 4 2" xfId="1948" xr:uid="{00000000-0005-0000-0000-0000DC070000}"/>
    <cellStyle name="Normal 7 2 5" xfId="1949" xr:uid="{00000000-0005-0000-0000-0000DD070000}"/>
    <cellStyle name="Normal 7 3" xfId="1950" xr:uid="{00000000-0005-0000-0000-0000DE070000}"/>
    <cellStyle name="Normal 7 3 2" xfId="1951" xr:uid="{00000000-0005-0000-0000-0000DF070000}"/>
    <cellStyle name="Normal 7 3 2 2" xfId="1952" xr:uid="{00000000-0005-0000-0000-0000E0070000}"/>
    <cellStyle name="Normal 7 3 2 2 2" xfId="1953" xr:uid="{00000000-0005-0000-0000-0000E1070000}"/>
    <cellStyle name="Normal 7 3 2 2 2 2" xfId="1954" xr:uid="{00000000-0005-0000-0000-0000E2070000}"/>
    <cellStyle name="Normal 7 3 2 2 3" xfId="1955" xr:uid="{00000000-0005-0000-0000-0000E3070000}"/>
    <cellStyle name="Normal 7 3 2 3" xfId="1956" xr:uid="{00000000-0005-0000-0000-0000E4070000}"/>
    <cellStyle name="Normal 7 3 2 3 2" xfId="1957" xr:uid="{00000000-0005-0000-0000-0000E5070000}"/>
    <cellStyle name="Normal 7 3 2 4" xfId="1958" xr:uid="{00000000-0005-0000-0000-0000E6070000}"/>
    <cellStyle name="Normal 7 3 3" xfId="1959" xr:uid="{00000000-0005-0000-0000-0000E7070000}"/>
    <cellStyle name="Normal 7 3 3 2" xfId="1960" xr:uid="{00000000-0005-0000-0000-0000E8070000}"/>
    <cellStyle name="Normal 7 3 3 2 2" xfId="1961" xr:uid="{00000000-0005-0000-0000-0000E9070000}"/>
    <cellStyle name="Normal 7 3 3 3" xfId="1962" xr:uid="{00000000-0005-0000-0000-0000EA070000}"/>
    <cellStyle name="Normal 7 3 4" xfId="1963" xr:uid="{00000000-0005-0000-0000-0000EB070000}"/>
    <cellStyle name="Normal 7 3 4 2" xfId="1964" xr:uid="{00000000-0005-0000-0000-0000EC070000}"/>
    <cellStyle name="Normal 7 3 5" xfId="1965" xr:uid="{00000000-0005-0000-0000-0000ED070000}"/>
    <cellStyle name="Normal 7 4" xfId="1966" xr:uid="{00000000-0005-0000-0000-0000EE070000}"/>
    <cellStyle name="Normal 7 4 2" xfId="1967" xr:uid="{00000000-0005-0000-0000-0000EF070000}"/>
    <cellStyle name="Normal 7 4 2 2" xfId="1968" xr:uid="{00000000-0005-0000-0000-0000F0070000}"/>
    <cellStyle name="Normal 7 4 2 2 2" xfId="1969" xr:uid="{00000000-0005-0000-0000-0000F1070000}"/>
    <cellStyle name="Normal 7 4 2 2 2 2" xfId="1970" xr:uid="{00000000-0005-0000-0000-0000F2070000}"/>
    <cellStyle name="Normal 7 4 2 2 3" xfId="1971" xr:uid="{00000000-0005-0000-0000-0000F3070000}"/>
    <cellStyle name="Normal 7 4 2 3" xfId="1972" xr:uid="{00000000-0005-0000-0000-0000F4070000}"/>
    <cellStyle name="Normal 7 4 2 3 2" xfId="1973" xr:uid="{00000000-0005-0000-0000-0000F5070000}"/>
    <cellStyle name="Normal 7 4 2 4" xfId="1974" xr:uid="{00000000-0005-0000-0000-0000F6070000}"/>
    <cellStyle name="Normal 7 4 3" xfId="1975" xr:uid="{00000000-0005-0000-0000-0000F7070000}"/>
    <cellStyle name="Normal 7 4 3 2" xfId="1976" xr:uid="{00000000-0005-0000-0000-0000F8070000}"/>
    <cellStyle name="Normal 7 4 3 2 2" xfId="1977" xr:uid="{00000000-0005-0000-0000-0000F9070000}"/>
    <cellStyle name="Normal 7 4 3 3" xfId="1978" xr:uid="{00000000-0005-0000-0000-0000FA070000}"/>
    <cellStyle name="Normal 7 4 4" xfId="1979" xr:uid="{00000000-0005-0000-0000-0000FB070000}"/>
    <cellStyle name="Normal 7 4 4 2" xfId="1980" xr:uid="{00000000-0005-0000-0000-0000FC070000}"/>
    <cellStyle name="Normal 7 4 5" xfId="1981" xr:uid="{00000000-0005-0000-0000-0000FD070000}"/>
    <cellStyle name="Normal 7 5" xfId="1982" xr:uid="{00000000-0005-0000-0000-0000FE070000}"/>
    <cellStyle name="Normal 7 5 2" xfId="1983" xr:uid="{00000000-0005-0000-0000-0000FF070000}"/>
    <cellStyle name="Normal 7 5 2 2" xfId="1984" xr:uid="{00000000-0005-0000-0000-000000080000}"/>
    <cellStyle name="Normal 7 5 2 2 2" xfId="1985" xr:uid="{00000000-0005-0000-0000-000001080000}"/>
    <cellStyle name="Normal 7 5 2 2 2 2" xfId="1986" xr:uid="{00000000-0005-0000-0000-000002080000}"/>
    <cellStyle name="Normal 7 5 2 2 3" xfId="1987" xr:uid="{00000000-0005-0000-0000-000003080000}"/>
    <cellStyle name="Normal 7 5 2 3" xfId="1988" xr:uid="{00000000-0005-0000-0000-000004080000}"/>
    <cellStyle name="Normal 7 5 2 3 2" xfId="1989" xr:uid="{00000000-0005-0000-0000-000005080000}"/>
    <cellStyle name="Normal 7 5 2 4" xfId="1990" xr:uid="{00000000-0005-0000-0000-000006080000}"/>
    <cellStyle name="Normal 7 5 3" xfId="1991" xr:uid="{00000000-0005-0000-0000-000007080000}"/>
    <cellStyle name="Normal 7 5 3 2" xfId="1992" xr:uid="{00000000-0005-0000-0000-000008080000}"/>
    <cellStyle name="Normal 7 5 3 2 2" xfId="1993" xr:uid="{00000000-0005-0000-0000-000009080000}"/>
    <cellStyle name="Normal 7 5 3 3" xfId="1994" xr:uid="{00000000-0005-0000-0000-00000A080000}"/>
    <cellStyle name="Normal 7 5 4" xfId="1995" xr:uid="{00000000-0005-0000-0000-00000B080000}"/>
    <cellStyle name="Normal 7 5 4 2" xfId="1996" xr:uid="{00000000-0005-0000-0000-00000C080000}"/>
    <cellStyle name="Normal 7 5 5" xfId="1997" xr:uid="{00000000-0005-0000-0000-00000D080000}"/>
    <cellStyle name="Normal 7 6" xfId="1998" xr:uid="{00000000-0005-0000-0000-00000E080000}"/>
    <cellStyle name="Normal 7 6 2" xfId="1999" xr:uid="{00000000-0005-0000-0000-00000F080000}"/>
    <cellStyle name="Normal 7 6 2 2" xfId="2000" xr:uid="{00000000-0005-0000-0000-000010080000}"/>
    <cellStyle name="Normal 7 6 2 2 2" xfId="2001" xr:uid="{00000000-0005-0000-0000-000011080000}"/>
    <cellStyle name="Normal 7 6 2 2 2 2" xfId="2002" xr:uid="{00000000-0005-0000-0000-000012080000}"/>
    <cellStyle name="Normal 7 6 2 2 3" xfId="2003" xr:uid="{00000000-0005-0000-0000-000013080000}"/>
    <cellStyle name="Normal 7 6 2 3" xfId="2004" xr:uid="{00000000-0005-0000-0000-000014080000}"/>
    <cellStyle name="Normal 7 6 2 3 2" xfId="2005" xr:uid="{00000000-0005-0000-0000-000015080000}"/>
    <cellStyle name="Normal 7 6 2 4" xfId="2006" xr:uid="{00000000-0005-0000-0000-000016080000}"/>
    <cellStyle name="Normal 7 6 3" xfId="2007" xr:uid="{00000000-0005-0000-0000-000017080000}"/>
    <cellStyle name="Normal 7 6 3 2" xfId="2008" xr:uid="{00000000-0005-0000-0000-000018080000}"/>
    <cellStyle name="Normal 7 6 3 2 2" xfId="2009" xr:uid="{00000000-0005-0000-0000-000019080000}"/>
    <cellStyle name="Normal 7 6 3 3" xfId="2010" xr:uid="{00000000-0005-0000-0000-00001A080000}"/>
    <cellStyle name="Normal 7 6 4" xfId="2011" xr:uid="{00000000-0005-0000-0000-00001B080000}"/>
    <cellStyle name="Normal 7 6 4 2" xfId="2012" xr:uid="{00000000-0005-0000-0000-00001C080000}"/>
    <cellStyle name="Normal 7 6 5" xfId="2013" xr:uid="{00000000-0005-0000-0000-00001D080000}"/>
    <cellStyle name="Normal 7 7" xfId="2014" xr:uid="{00000000-0005-0000-0000-00001E080000}"/>
    <cellStyle name="Normal 7 7 2" xfId="2015" xr:uid="{00000000-0005-0000-0000-00001F080000}"/>
    <cellStyle name="Normal 7 7 2 2" xfId="2016" xr:uid="{00000000-0005-0000-0000-000020080000}"/>
    <cellStyle name="Normal 7 7 2 2 2" xfId="2017" xr:uid="{00000000-0005-0000-0000-000021080000}"/>
    <cellStyle name="Normal 7 7 2 3" xfId="2018" xr:uid="{00000000-0005-0000-0000-000022080000}"/>
    <cellStyle name="Normal 7 7 3" xfId="2019" xr:uid="{00000000-0005-0000-0000-000023080000}"/>
    <cellStyle name="Normal 7 7 3 2" xfId="2020" xr:uid="{00000000-0005-0000-0000-000024080000}"/>
    <cellStyle name="Normal 7 7 4" xfId="2021" xr:uid="{00000000-0005-0000-0000-000025080000}"/>
    <cellStyle name="Normal 7 8" xfId="2022" xr:uid="{00000000-0005-0000-0000-000026080000}"/>
    <cellStyle name="Normal 7 8 2" xfId="2023" xr:uid="{00000000-0005-0000-0000-000027080000}"/>
    <cellStyle name="Normal 7 8 2 2" xfId="2024" xr:uid="{00000000-0005-0000-0000-000028080000}"/>
    <cellStyle name="Normal 7 8 3" xfId="2025" xr:uid="{00000000-0005-0000-0000-000029080000}"/>
    <cellStyle name="Normal 7 9" xfId="2026" xr:uid="{00000000-0005-0000-0000-00002A080000}"/>
    <cellStyle name="Normal 7 9 2" xfId="2027" xr:uid="{00000000-0005-0000-0000-00002B080000}"/>
    <cellStyle name="Normal 8" xfId="2028" xr:uid="{00000000-0005-0000-0000-00002C080000}"/>
    <cellStyle name="Normal 8 10" xfId="2029" xr:uid="{00000000-0005-0000-0000-00002D080000}"/>
    <cellStyle name="Normal 8 11" xfId="2030" xr:uid="{00000000-0005-0000-0000-00002E080000}"/>
    <cellStyle name="Normal 8 11 2" xfId="2031" xr:uid="{00000000-0005-0000-0000-00002F080000}"/>
    <cellStyle name="Normal 8 11 3" xfId="2032" xr:uid="{00000000-0005-0000-0000-000030080000}"/>
    <cellStyle name="Normal 8 2" xfId="2033" xr:uid="{00000000-0005-0000-0000-000031080000}"/>
    <cellStyle name="Normal 8 2 2" xfId="2034" xr:uid="{00000000-0005-0000-0000-000032080000}"/>
    <cellStyle name="Normal 8 2 2 2" xfId="2035" xr:uid="{00000000-0005-0000-0000-000033080000}"/>
    <cellStyle name="Normal 8 2 2 2 2" xfId="2036" xr:uid="{00000000-0005-0000-0000-000034080000}"/>
    <cellStyle name="Normal 8 2 2 2 2 2" xfId="2037" xr:uid="{00000000-0005-0000-0000-000035080000}"/>
    <cellStyle name="Normal 8 2 2 2 3" xfId="2038" xr:uid="{00000000-0005-0000-0000-000036080000}"/>
    <cellStyle name="Normal 8 2 2 3" xfId="2039" xr:uid="{00000000-0005-0000-0000-000037080000}"/>
    <cellStyle name="Normal 8 2 2 3 2" xfId="2040" xr:uid="{00000000-0005-0000-0000-000038080000}"/>
    <cellStyle name="Normal 8 2 2 4" xfId="2041" xr:uid="{00000000-0005-0000-0000-000039080000}"/>
    <cellStyle name="Normal 8 2 3" xfId="2042" xr:uid="{00000000-0005-0000-0000-00003A080000}"/>
    <cellStyle name="Normal 8 2 3 2" xfId="2043" xr:uid="{00000000-0005-0000-0000-00003B080000}"/>
    <cellStyle name="Normal 8 2 3 2 2" xfId="2044" xr:uid="{00000000-0005-0000-0000-00003C080000}"/>
    <cellStyle name="Normal 8 2 3 3" xfId="2045" xr:uid="{00000000-0005-0000-0000-00003D080000}"/>
    <cellStyle name="Normal 8 2 4" xfId="2046" xr:uid="{00000000-0005-0000-0000-00003E080000}"/>
    <cellStyle name="Normal 8 2 4 2" xfId="2047" xr:uid="{00000000-0005-0000-0000-00003F080000}"/>
    <cellStyle name="Normal 8 2 5" xfId="2048" xr:uid="{00000000-0005-0000-0000-000040080000}"/>
    <cellStyle name="Normal 8 3" xfId="2049" xr:uid="{00000000-0005-0000-0000-000041080000}"/>
    <cellStyle name="Normal 8 3 2" xfId="2050" xr:uid="{00000000-0005-0000-0000-000042080000}"/>
    <cellStyle name="Normal 8 3 2 2" xfId="2051" xr:uid="{00000000-0005-0000-0000-000043080000}"/>
    <cellStyle name="Normal 8 3 2 2 2" xfId="2052" xr:uid="{00000000-0005-0000-0000-000044080000}"/>
    <cellStyle name="Normal 8 3 2 2 2 2" xfId="2053" xr:uid="{00000000-0005-0000-0000-000045080000}"/>
    <cellStyle name="Normal 8 3 2 2 3" xfId="2054" xr:uid="{00000000-0005-0000-0000-000046080000}"/>
    <cellStyle name="Normal 8 3 2 3" xfId="2055" xr:uid="{00000000-0005-0000-0000-000047080000}"/>
    <cellStyle name="Normal 8 3 2 3 2" xfId="2056" xr:uid="{00000000-0005-0000-0000-000048080000}"/>
    <cellStyle name="Normal 8 3 2 4" xfId="2057" xr:uid="{00000000-0005-0000-0000-000049080000}"/>
    <cellStyle name="Normal 8 3 3" xfId="2058" xr:uid="{00000000-0005-0000-0000-00004A080000}"/>
    <cellStyle name="Normal 8 3 3 2" xfId="2059" xr:uid="{00000000-0005-0000-0000-00004B080000}"/>
    <cellStyle name="Normal 8 3 3 2 2" xfId="2060" xr:uid="{00000000-0005-0000-0000-00004C080000}"/>
    <cellStyle name="Normal 8 3 3 3" xfId="2061" xr:uid="{00000000-0005-0000-0000-00004D080000}"/>
    <cellStyle name="Normal 8 3 4" xfId="2062" xr:uid="{00000000-0005-0000-0000-00004E080000}"/>
    <cellStyle name="Normal 8 3 4 2" xfId="2063" xr:uid="{00000000-0005-0000-0000-00004F080000}"/>
    <cellStyle name="Normal 8 3 5" xfId="2064" xr:uid="{00000000-0005-0000-0000-000050080000}"/>
    <cellStyle name="Normal 8 4" xfId="2065" xr:uid="{00000000-0005-0000-0000-000051080000}"/>
    <cellStyle name="Normal 8 4 2" xfId="2066" xr:uid="{00000000-0005-0000-0000-000052080000}"/>
    <cellStyle name="Normal 8 4 2 2" xfId="2067" xr:uid="{00000000-0005-0000-0000-000053080000}"/>
    <cellStyle name="Normal 8 4 2 2 2" xfId="2068" xr:uid="{00000000-0005-0000-0000-000054080000}"/>
    <cellStyle name="Normal 8 4 2 2 2 2" xfId="2069" xr:uid="{00000000-0005-0000-0000-000055080000}"/>
    <cellStyle name="Normal 8 4 2 2 3" xfId="2070" xr:uid="{00000000-0005-0000-0000-000056080000}"/>
    <cellStyle name="Normal 8 4 2 3" xfId="2071" xr:uid="{00000000-0005-0000-0000-000057080000}"/>
    <cellStyle name="Normal 8 4 2 3 2" xfId="2072" xr:uid="{00000000-0005-0000-0000-000058080000}"/>
    <cellStyle name="Normal 8 4 2 4" xfId="2073" xr:uid="{00000000-0005-0000-0000-000059080000}"/>
    <cellStyle name="Normal 8 4 3" xfId="2074" xr:uid="{00000000-0005-0000-0000-00005A080000}"/>
    <cellStyle name="Normal 8 4 3 2" xfId="2075" xr:uid="{00000000-0005-0000-0000-00005B080000}"/>
    <cellStyle name="Normal 8 4 3 2 2" xfId="2076" xr:uid="{00000000-0005-0000-0000-00005C080000}"/>
    <cellStyle name="Normal 8 4 3 3" xfId="2077" xr:uid="{00000000-0005-0000-0000-00005D080000}"/>
    <cellStyle name="Normal 8 4 4" xfId="2078" xr:uid="{00000000-0005-0000-0000-00005E080000}"/>
    <cellStyle name="Normal 8 4 4 2" xfId="2079" xr:uid="{00000000-0005-0000-0000-00005F080000}"/>
    <cellStyle name="Normal 8 4 5" xfId="2080" xr:uid="{00000000-0005-0000-0000-000060080000}"/>
    <cellStyle name="Normal 8 5" xfId="2081" xr:uid="{00000000-0005-0000-0000-000061080000}"/>
    <cellStyle name="Normal 8 5 2" xfId="2082" xr:uid="{00000000-0005-0000-0000-000062080000}"/>
    <cellStyle name="Normal 8 5 2 2" xfId="2083" xr:uid="{00000000-0005-0000-0000-000063080000}"/>
    <cellStyle name="Normal 8 5 2 2 2" xfId="2084" xr:uid="{00000000-0005-0000-0000-000064080000}"/>
    <cellStyle name="Normal 8 5 2 2 2 2" xfId="2085" xr:uid="{00000000-0005-0000-0000-000065080000}"/>
    <cellStyle name="Normal 8 5 2 2 3" xfId="2086" xr:uid="{00000000-0005-0000-0000-000066080000}"/>
    <cellStyle name="Normal 8 5 2 3" xfId="2087" xr:uid="{00000000-0005-0000-0000-000067080000}"/>
    <cellStyle name="Normal 8 5 2 3 2" xfId="2088" xr:uid="{00000000-0005-0000-0000-000068080000}"/>
    <cellStyle name="Normal 8 5 2 4" xfId="2089" xr:uid="{00000000-0005-0000-0000-000069080000}"/>
    <cellStyle name="Normal 8 5 3" xfId="2090" xr:uid="{00000000-0005-0000-0000-00006A080000}"/>
    <cellStyle name="Normal 8 5 3 2" xfId="2091" xr:uid="{00000000-0005-0000-0000-00006B080000}"/>
    <cellStyle name="Normal 8 5 3 2 2" xfId="2092" xr:uid="{00000000-0005-0000-0000-00006C080000}"/>
    <cellStyle name="Normal 8 5 3 3" xfId="2093" xr:uid="{00000000-0005-0000-0000-00006D080000}"/>
    <cellStyle name="Normal 8 5 4" xfId="2094" xr:uid="{00000000-0005-0000-0000-00006E080000}"/>
    <cellStyle name="Normal 8 5 4 2" xfId="2095" xr:uid="{00000000-0005-0000-0000-00006F080000}"/>
    <cellStyle name="Normal 8 5 5" xfId="2096" xr:uid="{00000000-0005-0000-0000-000070080000}"/>
    <cellStyle name="Normal 8 6" xfId="2097" xr:uid="{00000000-0005-0000-0000-000071080000}"/>
    <cellStyle name="Normal 8 6 2" xfId="2098" xr:uid="{00000000-0005-0000-0000-000072080000}"/>
    <cellStyle name="Normal 8 6 2 2" xfId="2099" xr:uid="{00000000-0005-0000-0000-000073080000}"/>
    <cellStyle name="Normal 8 6 2 2 2" xfId="2100" xr:uid="{00000000-0005-0000-0000-000074080000}"/>
    <cellStyle name="Normal 8 6 2 2 2 2" xfId="2101" xr:uid="{00000000-0005-0000-0000-000075080000}"/>
    <cellStyle name="Normal 8 6 2 2 3" xfId="2102" xr:uid="{00000000-0005-0000-0000-000076080000}"/>
    <cellStyle name="Normal 8 6 2 3" xfId="2103" xr:uid="{00000000-0005-0000-0000-000077080000}"/>
    <cellStyle name="Normal 8 6 2 3 2" xfId="2104" xr:uid="{00000000-0005-0000-0000-000078080000}"/>
    <cellStyle name="Normal 8 6 2 4" xfId="2105" xr:uid="{00000000-0005-0000-0000-000079080000}"/>
    <cellStyle name="Normal 8 6 3" xfId="2106" xr:uid="{00000000-0005-0000-0000-00007A080000}"/>
    <cellStyle name="Normal 8 6 3 2" xfId="2107" xr:uid="{00000000-0005-0000-0000-00007B080000}"/>
    <cellStyle name="Normal 8 6 3 2 2" xfId="2108" xr:uid="{00000000-0005-0000-0000-00007C080000}"/>
    <cellStyle name="Normal 8 6 3 3" xfId="2109" xr:uid="{00000000-0005-0000-0000-00007D080000}"/>
    <cellStyle name="Normal 8 6 4" xfId="2110" xr:uid="{00000000-0005-0000-0000-00007E080000}"/>
    <cellStyle name="Normal 8 6 4 2" xfId="2111" xr:uid="{00000000-0005-0000-0000-00007F080000}"/>
    <cellStyle name="Normal 8 6 5" xfId="2112" xr:uid="{00000000-0005-0000-0000-000080080000}"/>
    <cellStyle name="Normal 8 7" xfId="2113" xr:uid="{00000000-0005-0000-0000-000081080000}"/>
    <cellStyle name="Normal 8 7 2" xfId="2114" xr:uid="{00000000-0005-0000-0000-000082080000}"/>
    <cellStyle name="Normal 8 7 2 2" xfId="2115" xr:uid="{00000000-0005-0000-0000-000083080000}"/>
    <cellStyle name="Normal 8 7 2 2 2" xfId="2116" xr:uid="{00000000-0005-0000-0000-000084080000}"/>
    <cellStyle name="Normal 8 7 2 3" xfId="2117" xr:uid="{00000000-0005-0000-0000-000085080000}"/>
    <cellStyle name="Normal 8 7 3" xfId="2118" xr:uid="{00000000-0005-0000-0000-000086080000}"/>
    <cellStyle name="Normal 8 7 3 2" xfId="2119" xr:uid="{00000000-0005-0000-0000-000087080000}"/>
    <cellStyle name="Normal 8 7 4" xfId="2120" xr:uid="{00000000-0005-0000-0000-000088080000}"/>
    <cellStyle name="Normal 8 8" xfId="2121" xr:uid="{00000000-0005-0000-0000-000089080000}"/>
    <cellStyle name="Normal 8 8 2" xfId="2122" xr:uid="{00000000-0005-0000-0000-00008A080000}"/>
    <cellStyle name="Normal 8 8 2 2" xfId="2123" xr:uid="{00000000-0005-0000-0000-00008B080000}"/>
    <cellStyle name="Normal 8 8 3" xfId="2124" xr:uid="{00000000-0005-0000-0000-00008C080000}"/>
    <cellStyle name="Normal 8 9" xfId="2125" xr:uid="{00000000-0005-0000-0000-00008D080000}"/>
    <cellStyle name="Normal 8 9 2" xfId="2126" xr:uid="{00000000-0005-0000-0000-00008E080000}"/>
    <cellStyle name="Normal 9" xfId="2127" xr:uid="{00000000-0005-0000-0000-00008F080000}"/>
    <cellStyle name="Normal 9 10" xfId="2128" xr:uid="{00000000-0005-0000-0000-000090080000}"/>
    <cellStyle name="Normal 9 10 2" xfId="2129" xr:uid="{00000000-0005-0000-0000-000091080000}"/>
    <cellStyle name="Normal 9 10 2 2" xfId="2130" xr:uid="{00000000-0005-0000-0000-000092080000}"/>
    <cellStyle name="Normal 9 10 3" xfId="2131" xr:uid="{00000000-0005-0000-0000-000093080000}"/>
    <cellStyle name="Normal 9 11" xfId="2132" xr:uid="{00000000-0005-0000-0000-000094080000}"/>
    <cellStyle name="Normal 9 11 2" xfId="2133" xr:uid="{00000000-0005-0000-0000-000095080000}"/>
    <cellStyle name="Normal 9 12" xfId="2134" xr:uid="{00000000-0005-0000-0000-000096080000}"/>
    <cellStyle name="Normal 9 2" xfId="2135" xr:uid="{00000000-0005-0000-0000-000097080000}"/>
    <cellStyle name="Normal 9 2 10" xfId="2136" xr:uid="{00000000-0005-0000-0000-000098080000}"/>
    <cellStyle name="Normal 9 2 2" xfId="2137" xr:uid="{00000000-0005-0000-0000-000099080000}"/>
    <cellStyle name="Normal 9 2 2 2" xfId="2138" xr:uid="{00000000-0005-0000-0000-00009A080000}"/>
    <cellStyle name="Normal 9 2 2 2 2" xfId="2139" xr:uid="{00000000-0005-0000-0000-00009B080000}"/>
    <cellStyle name="Normal 9 2 2 2 2 2" xfId="2140" xr:uid="{00000000-0005-0000-0000-00009C080000}"/>
    <cellStyle name="Normal 9 2 2 2 2 2 2" xfId="2141" xr:uid="{00000000-0005-0000-0000-00009D080000}"/>
    <cellStyle name="Normal 9 2 2 2 2 3" xfId="2142" xr:uid="{00000000-0005-0000-0000-00009E080000}"/>
    <cellStyle name="Normal 9 2 2 2 3" xfId="2143" xr:uid="{00000000-0005-0000-0000-00009F080000}"/>
    <cellStyle name="Normal 9 2 2 2 3 2" xfId="2144" xr:uid="{00000000-0005-0000-0000-0000A0080000}"/>
    <cellStyle name="Normal 9 2 2 2 4" xfId="2145" xr:uid="{00000000-0005-0000-0000-0000A1080000}"/>
    <cellStyle name="Normal 9 2 2 3" xfId="2146" xr:uid="{00000000-0005-0000-0000-0000A2080000}"/>
    <cellStyle name="Normal 9 2 2 3 2" xfId="2147" xr:uid="{00000000-0005-0000-0000-0000A3080000}"/>
    <cellStyle name="Normal 9 2 2 3 2 2" xfId="2148" xr:uid="{00000000-0005-0000-0000-0000A4080000}"/>
    <cellStyle name="Normal 9 2 2 3 3" xfId="2149" xr:uid="{00000000-0005-0000-0000-0000A5080000}"/>
    <cellStyle name="Normal 9 2 2 4" xfId="2150" xr:uid="{00000000-0005-0000-0000-0000A6080000}"/>
    <cellStyle name="Normal 9 2 2 4 2" xfId="2151" xr:uid="{00000000-0005-0000-0000-0000A7080000}"/>
    <cellStyle name="Normal 9 2 2 5" xfId="2152" xr:uid="{00000000-0005-0000-0000-0000A8080000}"/>
    <cellStyle name="Normal 9 2 3" xfId="2153" xr:uid="{00000000-0005-0000-0000-0000A9080000}"/>
    <cellStyle name="Normal 9 2 3 2" xfId="2154" xr:uid="{00000000-0005-0000-0000-0000AA080000}"/>
    <cellStyle name="Normal 9 2 3 2 2" xfId="2155" xr:uid="{00000000-0005-0000-0000-0000AB080000}"/>
    <cellStyle name="Normal 9 2 3 2 2 2" xfId="2156" xr:uid="{00000000-0005-0000-0000-0000AC080000}"/>
    <cellStyle name="Normal 9 2 3 2 2 2 2" xfId="2157" xr:uid="{00000000-0005-0000-0000-0000AD080000}"/>
    <cellStyle name="Normal 9 2 3 2 2 3" xfId="2158" xr:uid="{00000000-0005-0000-0000-0000AE080000}"/>
    <cellStyle name="Normal 9 2 3 2 3" xfId="2159" xr:uid="{00000000-0005-0000-0000-0000AF080000}"/>
    <cellStyle name="Normal 9 2 3 2 3 2" xfId="2160" xr:uid="{00000000-0005-0000-0000-0000B0080000}"/>
    <cellStyle name="Normal 9 2 3 2 4" xfId="2161" xr:uid="{00000000-0005-0000-0000-0000B1080000}"/>
    <cellStyle name="Normal 9 2 3 3" xfId="2162" xr:uid="{00000000-0005-0000-0000-0000B2080000}"/>
    <cellStyle name="Normal 9 2 3 3 2" xfId="2163" xr:uid="{00000000-0005-0000-0000-0000B3080000}"/>
    <cellStyle name="Normal 9 2 3 3 2 2" xfId="2164" xr:uid="{00000000-0005-0000-0000-0000B4080000}"/>
    <cellStyle name="Normal 9 2 3 3 3" xfId="2165" xr:uid="{00000000-0005-0000-0000-0000B5080000}"/>
    <cellStyle name="Normal 9 2 3 4" xfId="2166" xr:uid="{00000000-0005-0000-0000-0000B6080000}"/>
    <cellStyle name="Normal 9 2 3 4 2" xfId="2167" xr:uid="{00000000-0005-0000-0000-0000B7080000}"/>
    <cellStyle name="Normal 9 2 3 5" xfId="2168" xr:uid="{00000000-0005-0000-0000-0000B8080000}"/>
    <cellStyle name="Normal 9 2 4" xfId="2169" xr:uid="{00000000-0005-0000-0000-0000B9080000}"/>
    <cellStyle name="Normal 9 2 4 2" xfId="2170" xr:uid="{00000000-0005-0000-0000-0000BA080000}"/>
    <cellStyle name="Normal 9 2 4 2 2" xfId="2171" xr:uid="{00000000-0005-0000-0000-0000BB080000}"/>
    <cellStyle name="Normal 9 2 4 2 2 2" xfId="2172" xr:uid="{00000000-0005-0000-0000-0000BC080000}"/>
    <cellStyle name="Normal 9 2 4 2 2 2 2" xfId="2173" xr:uid="{00000000-0005-0000-0000-0000BD080000}"/>
    <cellStyle name="Normal 9 2 4 2 2 3" xfId="2174" xr:uid="{00000000-0005-0000-0000-0000BE080000}"/>
    <cellStyle name="Normal 9 2 4 2 3" xfId="2175" xr:uid="{00000000-0005-0000-0000-0000BF080000}"/>
    <cellStyle name="Normal 9 2 4 2 3 2" xfId="2176" xr:uid="{00000000-0005-0000-0000-0000C0080000}"/>
    <cellStyle name="Normal 9 2 4 2 4" xfId="2177" xr:uid="{00000000-0005-0000-0000-0000C1080000}"/>
    <cellStyle name="Normal 9 2 4 3" xfId="2178" xr:uid="{00000000-0005-0000-0000-0000C2080000}"/>
    <cellStyle name="Normal 9 2 4 3 2" xfId="2179" xr:uid="{00000000-0005-0000-0000-0000C3080000}"/>
    <cellStyle name="Normal 9 2 4 3 2 2" xfId="2180" xr:uid="{00000000-0005-0000-0000-0000C4080000}"/>
    <cellStyle name="Normal 9 2 4 3 3" xfId="2181" xr:uid="{00000000-0005-0000-0000-0000C5080000}"/>
    <cellStyle name="Normal 9 2 4 4" xfId="2182" xr:uid="{00000000-0005-0000-0000-0000C6080000}"/>
    <cellStyle name="Normal 9 2 4 4 2" xfId="2183" xr:uid="{00000000-0005-0000-0000-0000C7080000}"/>
    <cellStyle name="Normal 9 2 4 5" xfId="2184" xr:uid="{00000000-0005-0000-0000-0000C8080000}"/>
    <cellStyle name="Normal 9 2 5" xfId="2185" xr:uid="{00000000-0005-0000-0000-0000C9080000}"/>
    <cellStyle name="Normal 9 2 5 2" xfId="2186" xr:uid="{00000000-0005-0000-0000-0000CA080000}"/>
    <cellStyle name="Normal 9 2 5 2 2" xfId="2187" xr:uid="{00000000-0005-0000-0000-0000CB080000}"/>
    <cellStyle name="Normal 9 2 5 2 2 2" xfId="2188" xr:uid="{00000000-0005-0000-0000-0000CC080000}"/>
    <cellStyle name="Normal 9 2 5 2 2 2 2" xfId="2189" xr:uid="{00000000-0005-0000-0000-0000CD080000}"/>
    <cellStyle name="Normal 9 2 5 2 2 3" xfId="2190" xr:uid="{00000000-0005-0000-0000-0000CE080000}"/>
    <cellStyle name="Normal 9 2 5 2 3" xfId="2191" xr:uid="{00000000-0005-0000-0000-0000CF080000}"/>
    <cellStyle name="Normal 9 2 5 2 3 2" xfId="2192" xr:uid="{00000000-0005-0000-0000-0000D0080000}"/>
    <cellStyle name="Normal 9 2 5 2 4" xfId="2193" xr:uid="{00000000-0005-0000-0000-0000D1080000}"/>
    <cellStyle name="Normal 9 2 5 3" xfId="2194" xr:uid="{00000000-0005-0000-0000-0000D2080000}"/>
    <cellStyle name="Normal 9 2 5 3 2" xfId="2195" xr:uid="{00000000-0005-0000-0000-0000D3080000}"/>
    <cellStyle name="Normal 9 2 5 3 2 2" xfId="2196" xr:uid="{00000000-0005-0000-0000-0000D4080000}"/>
    <cellStyle name="Normal 9 2 5 3 3" xfId="2197" xr:uid="{00000000-0005-0000-0000-0000D5080000}"/>
    <cellStyle name="Normal 9 2 5 4" xfId="2198" xr:uid="{00000000-0005-0000-0000-0000D6080000}"/>
    <cellStyle name="Normal 9 2 5 4 2" xfId="2199" xr:uid="{00000000-0005-0000-0000-0000D7080000}"/>
    <cellStyle name="Normal 9 2 5 5" xfId="2200" xr:uid="{00000000-0005-0000-0000-0000D8080000}"/>
    <cellStyle name="Normal 9 2 6" xfId="2201" xr:uid="{00000000-0005-0000-0000-0000D9080000}"/>
    <cellStyle name="Normal 9 2 6 2" xfId="2202" xr:uid="{00000000-0005-0000-0000-0000DA080000}"/>
    <cellStyle name="Normal 9 2 6 2 2" xfId="2203" xr:uid="{00000000-0005-0000-0000-0000DB080000}"/>
    <cellStyle name="Normal 9 2 6 2 2 2" xfId="2204" xr:uid="{00000000-0005-0000-0000-0000DC080000}"/>
    <cellStyle name="Normal 9 2 6 2 2 2 2" xfId="2205" xr:uid="{00000000-0005-0000-0000-0000DD080000}"/>
    <cellStyle name="Normal 9 2 6 2 2 3" xfId="2206" xr:uid="{00000000-0005-0000-0000-0000DE080000}"/>
    <cellStyle name="Normal 9 2 6 2 3" xfId="2207" xr:uid="{00000000-0005-0000-0000-0000DF080000}"/>
    <cellStyle name="Normal 9 2 6 2 3 2" xfId="2208" xr:uid="{00000000-0005-0000-0000-0000E0080000}"/>
    <cellStyle name="Normal 9 2 6 2 4" xfId="2209" xr:uid="{00000000-0005-0000-0000-0000E1080000}"/>
    <cellStyle name="Normal 9 2 6 3" xfId="2210" xr:uid="{00000000-0005-0000-0000-0000E2080000}"/>
    <cellStyle name="Normal 9 2 6 3 2" xfId="2211" xr:uid="{00000000-0005-0000-0000-0000E3080000}"/>
    <cellStyle name="Normal 9 2 6 3 2 2" xfId="2212" xr:uid="{00000000-0005-0000-0000-0000E4080000}"/>
    <cellStyle name="Normal 9 2 6 3 3" xfId="2213" xr:uid="{00000000-0005-0000-0000-0000E5080000}"/>
    <cellStyle name="Normal 9 2 6 4" xfId="2214" xr:uid="{00000000-0005-0000-0000-0000E6080000}"/>
    <cellStyle name="Normal 9 2 6 4 2" xfId="2215" xr:uid="{00000000-0005-0000-0000-0000E7080000}"/>
    <cellStyle name="Normal 9 2 6 5" xfId="2216" xr:uid="{00000000-0005-0000-0000-0000E8080000}"/>
    <cellStyle name="Normal 9 2 7" xfId="2217" xr:uid="{00000000-0005-0000-0000-0000E9080000}"/>
    <cellStyle name="Normal 9 2 7 2" xfId="2218" xr:uid="{00000000-0005-0000-0000-0000EA080000}"/>
    <cellStyle name="Normal 9 2 7 2 2" xfId="2219" xr:uid="{00000000-0005-0000-0000-0000EB080000}"/>
    <cellStyle name="Normal 9 2 7 2 2 2" xfId="2220" xr:uid="{00000000-0005-0000-0000-0000EC080000}"/>
    <cellStyle name="Normal 9 2 7 2 3" xfId="2221" xr:uid="{00000000-0005-0000-0000-0000ED080000}"/>
    <cellStyle name="Normal 9 2 7 3" xfId="2222" xr:uid="{00000000-0005-0000-0000-0000EE080000}"/>
    <cellStyle name="Normal 9 2 7 3 2" xfId="2223" xr:uid="{00000000-0005-0000-0000-0000EF080000}"/>
    <cellStyle name="Normal 9 2 7 4" xfId="2224" xr:uid="{00000000-0005-0000-0000-0000F0080000}"/>
    <cellStyle name="Normal 9 2 8" xfId="2225" xr:uid="{00000000-0005-0000-0000-0000F1080000}"/>
    <cellStyle name="Normal 9 2 8 2" xfId="2226" xr:uid="{00000000-0005-0000-0000-0000F2080000}"/>
    <cellStyle name="Normal 9 2 8 2 2" xfId="2227" xr:uid="{00000000-0005-0000-0000-0000F3080000}"/>
    <cellStyle name="Normal 9 2 8 3" xfId="2228" xr:uid="{00000000-0005-0000-0000-0000F4080000}"/>
    <cellStyle name="Normal 9 2 9" xfId="2229" xr:uid="{00000000-0005-0000-0000-0000F5080000}"/>
    <cellStyle name="Normal 9 2 9 2" xfId="2230" xr:uid="{00000000-0005-0000-0000-0000F6080000}"/>
    <cellStyle name="Normal 9 3" xfId="2231" xr:uid="{00000000-0005-0000-0000-0000F7080000}"/>
    <cellStyle name="Normal 9 3 2" xfId="2232" xr:uid="{00000000-0005-0000-0000-0000F8080000}"/>
    <cellStyle name="Normal 9 3 2 2" xfId="2233" xr:uid="{00000000-0005-0000-0000-0000F9080000}"/>
    <cellStyle name="Normal 9 3 2 2 2" xfId="2234" xr:uid="{00000000-0005-0000-0000-0000FA080000}"/>
    <cellStyle name="Normal 9 3 2 2 2 2" xfId="2235" xr:uid="{00000000-0005-0000-0000-0000FB080000}"/>
    <cellStyle name="Normal 9 3 2 2 3" xfId="2236" xr:uid="{00000000-0005-0000-0000-0000FC080000}"/>
    <cellStyle name="Normal 9 3 2 3" xfId="2237" xr:uid="{00000000-0005-0000-0000-0000FD080000}"/>
    <cellStyle name="Normal 9 3 2 3 2" xfId="2238" xr:uid="{00000000-0005-0000-0000-0000FE080000}"/>
    <cellStyle name="Normal 9 3 2 4" xfId="2239" xr:uid="{00000000-0005-0000-0000-0000FF080000}"/>
    <cellStyle name="Normal 9 3 3" xfId="2240" xr:uid="{00000000-0005-0000-0000-000000090000}"/>
    <cellStyle name="Normal 9 3 3 2" xfId="2241" xr:uid="{00000000-0005-0000-0000-000001090000}"/>
    <cellStyle name="Normal 9 3 3 2 2" xfId="2242" xr:uid="{00000000-0005-0000-0000-000002090000}"/>
    <cellStyle name="Normal 9 3 3 3" xfId="2243" xr:uid="{00000000-0005-0000-0000-000003090000}"/>
    <cellStyle name="Normal 9 3 4" xfId="2244" xr:uid="{00000000-0005-0000-0000-000004090000}"/>
    <cellStyle name="Normal 9 3 4 2" xfId="2245" xr:uid="{00000000-0005-0000-0000-000005090000}"/>
    <cellStyle name="Normal 9 3 5" xfId="2246" xr:uid="{00000000-0005-0000-0000-000006090000}"/>
    <cellStyle name="Normal 9 4" xfId="2247" xr:uid="{00000000-0005-0000-0000-000007090000}"/>
    <cellStyle name="Normal 9 4 2" xfId="2248" xr:uid="{00000000-0005-0000-0000-000008090000}"/>
    <cellStyle name="Normal 9 4 2 2" xfId="2249" xr:uid="{00000000-0005-0000-0000-000009090000}"/>
    <cellStyle name="Normal 9 4 2 2 2" xfId="2250" xr:uid="{00000000-0005-0000-0000-00000A090000}"/>
    <cellStyle name="Normal 9 4 2 2 2 2" xfId="2251" xr:uid="{00000000-0005-0000-0000-00000B090000}"/>
    <cellStyle name="Normal 9 4 2 2 3" xfId="2252" xr:uid="{00000000-0005-0000-0000-00000C090000}"/>
    <cellStyle name="Normal 9 4 2 3" xfId="2253" xr:uid="{00000000-0005-0000-0000-00000D090000}"/>
    <cellStyle name="Normal 9 4 2 3 2" xfId="2254" xr:uid="{00000000-0005-0000-0000-00000E090000}"/>
    <cellStyle name="Normal 9 4 2 4" xfId="2255" xr:uid="{00000000-0005-0000-0000-00000F090000}"/>
    <cellStyle name="Normal 9 4 3" xfId="2256" xr:uid="{00000000-0005-0000-0000-000010090000}"/>
    <cellStyle name="Normal 9 4 3 2" xfId="2257" xr:uid="{00000000-0005-0000-0000-000011090000}"/>
    <cellStyle name="Normal 9 4 3 2 2" xfId="2258" xr:uid="{00000000-0005-0000-0000-000012090000}"/>
    <cellStyle name="Normal 9 4 3 3" xfId="2259" xr:uid="{00000000-0005-0000-0000-000013090000}"/>
    <cellStyle name="Normal 9 4 4" xfId="2260" xr:uid="{00000000-0005-0000-0000-000014090000}"/>
    <cellStyle name="Normal 9 4 4 2" xfId="2261" xr:uid="{00000000-0005-0000-0000-000015090000}"/>
    <cellStyle name="Normal 9 4 5" xfId="2262" xr:uid="{00000000-0005-0000-0000-000016090000}"/>
    <cellStyle name="Normal 9 5" xfId="2263" xr:uid="{00000000-0005-0000-0000-000017090000}"/>
    <cellStyle name="Normal 9 5 2" xfId="2264" xr:uid="{00000000-0005-0000-0000-000018090000}"/>
    <cellStyle name="Normal 9 5 2 2" xfId="2265" xr:uid="{00000000-0005-0000-0000-000019090000}"/>
    <cellStyle name="Normal 9 5 2 2 2" xfId="2266" xr:uid="{00000000-0005-0000-0000-00001A090000}"/>
    <cellStyle name="Normal 9 5 2 2 2 2" xfId="2267" xr:uid="{00000000-0005-0000-0000-00001B090000}"/>
    <cellStyle name="Normal 9 5 2 2 3" xfId="2268" xr:uid="{00000000-0005-0000-0000-00001C090000}"/>
    <cellStyle name="Normal 9 5 2 3" xfId="2269" xr:uid="{00000000-0005-0000-0000-00001D090000}"/>
    <cellStyle name="Normal 9 5 2 3 2" xfId="2270" xr:uid="{00000000-0005-0000-0000-00001E090000}"/>
    <cellStyle name="Normal 9 5 2 4" xfId="2271" xr:uid="{00000000-0005-0000-0000-00001F090000}"/>
    <cellStyle name="Normal 9 5 3" xfId="2272" xr:uid="{00000000-0005-0000-0000-000020090000}"/>
    <cellStyle name="Normal 9 5 3 2" xfId="2273" xr:uid="{00000000-0005-0000-0000-000021090000}"/>
    <cellStyle name="Normal 9 5 3 2 2" xfId="2274" xr:uid="{00000000-0005-0000-0000-000022090000}"/>
    <cellStyle name="Normal 9 5 3 3" xfId="2275" xr:uid="{00000000-0005-0000-0000-000023090000}"/>
    <cellStyle name="Normal 9 5 4" xfId="2276" xr:uid="{00000000-0005-0000-0000-000024090000}"/>
    <cellStyle name="Normal 9 5 4 2" xfId="2277" xr:uid="{00000000-0005-0000-0000-000025090000}"/>
    <cellStyle name="Normal 9 5 5" xfId="2278" xr:uid="{00000000-0005-0000-0000-000026090000}"/>
    <cellStyle name="Normal 9 6" xfId="2279" xr:uid="{00000000-0005-0000-0000-000027090000}"/>
    <cellStyle name="Normal 9 6 2" xfId="2280" xr:uid="{00000000-0005-0000-0000-000028090000}"/>
    <cellStyle name="Normal 9 6 2 2" xfId="2281" xr:uid="{00000000-0005-0000-0000-000029090000}"/>
    <cellStyle name="Normal 9 6 2 2 2" xfId="2282" xr:uid="{00000000-0005-0000-0000-00002A090000}"/>
    <cellStyle name="Normal 9 6 2 2 2 2" xfId="2283" xr:uid="{00000000-0005-0000-0000-00002B090000}"/>
    <cellStyle name="Normal 9 6 2 2 3" xfId="2284" xr:uid="{00000000-0005-0000-0000-00002C090000}"/>
    <cellStyle name="Normal 9 6 2 3" xfId="2285" xr:uid="{00000000-0005-0000-0000-00002D090000}"/>
    <cellStyle name="Normal 9 6 2 3 2" xfId="2286" xr:uid="{00000000-0005-0000-0000-00002E090000}"/>
    <cellStyle name="Normal 9 6 2 4" xfId="2287" xr:uid="{00000000-0005-0000-0000-00002F090000}"/>
    <cellStyle name="Normal 9 6 3" xfId="2288" xr:uid="{00000000-0005-0000-0000-000030090000}"/>
    <cellStyle name="Normal 9 6 3 2" xfId="2289" xr:uid="{00000000-0005-0000-0000-000031090000}"/>
    <cellStyle name="Normal 9 6 3 2 2" xfId="2290" xr:uid="{00000000-0005-0000-0000-000032090000}"/>
    <cellStyle name="Normal 9 6 3 3" xfId="2291" xr:uid="{00000000-0005-0000-0000-000033090000}"/>
    <cellStyle name="Normal 9 6 4" xfId="2292" xr:uid="{00000000-0005-0000-0000-000034090000}"/>
    <cellStyle name="Normal 9 6 4 2" xfId="2293" xr:uid="{00000000-0005-0000-0000-000035090000}"/>
    <cellStyle name="Normal 9 6 5" xfId="2294" xr:uid="{00000000-0005-0000-0000-000036090000}"/>
    <cellStyle name="Normal 9 7" xfId="2295" xr:uid="{00000000-0005-0000-0000-000037090000}"/>
    <cellStyle name="Normal 9 7 2" xfId="2296" xr:uid="{00000000-0005-0000-0000-000038090000}"/>
    <cellStyle name="Normal 9 7 2 2" xfId="2297" xr:uid="{00000000-0005-0000-0000-000039090000}"/>
    <cellStyle name="Normal 9 7 2 2 2" xfId="2298" xr:uid="{00000000-0005-0000-0000-00003A090000}"/>
    <cellStyle name="Normal 9 7 2 2 2 2" xfId="2299" xr:uid="{00000000-0005-0000-0000-00003B090000}"/>
    <cellStyle name="Normal 9 7 2 2 3" xfId="2300" xr:uid="{00000000-0005-0000-0000-00003C090000}"/>
    <cellStyle name="Normal 9 7 2 3" xfId="2301" xr:uid="{00000000-0005-0000-0000-00003D090000}"/>
    <cellStyle name="Normal 9 7 2 3 2" xfId="2302" xr:uid="{00000000-0005-0000-0000-00003E090000}"/>
    <cellStyle name="Normal 9 7 2 4" xfId="2303" xr:uid="{00000000-0005-0000-0000-00003F090000}"/>
    <cellStyle name="Normal 9 7 3" xfId="2304" xr:uid="{00000000-0005-0000-0000-000040090000}"/>
    <cellStyle name="Normal 9 7 3 2" xfId="2305" xr:uid="{00000000-0005-0000-0000-000041090000}"/>
    <cellStyle name="Normal 9 7 3 2 2" xfId="2306" xr:uid="{00000000-0005-0000-0000-000042090000}"/>
    <cellStyle name="Normal 9 7 3 3" xfId="2307" xr:uid="{00000000-0005-0000-0000-000043090000}"/>
    <cellStyle name="Normal 9 7 4" xfId="2308" xr:uid="{00000000-0005-0000-0000-000044090000}"/>
    <cellStyle name="Normal 9 7 4 2" xfId="2309" xr:uid="{00000000-0005-0000-0000-000045090000}"/>
    <cellStyle name="Normal 9 7 5" xfId="2310" xr:uid="{00000000-0005-0000-0000-000046090000}"/>
    <cellStyle name="Normal 9 8" xfId="2311" xr:uid="{00000000-0005-0000-0000-000047090000}"/>
    <cellStyle name="Normal 9 8 2" xfId="2312" xr:uid="{00000000-0005-0000-0000-000048090000}"/>
    <cellStyle name="Normal 9 8 2 2" xfId="2313" xr:uid="{00000000-0005-0000-0000-000049090000}"/>
    <cellStyle name="Normal 9 8 2 2 2" xfId="2314" xr:uid="{00000000-0005-0000-0000-00004A090000}"/>
    <cellStyle name="Normal 9 8 2 2 2 2" xfId="2315" xr:uid="{00000000-0005-0000-0000-00004B090000}"/>
    <cellStyle name="Normal 9 8 2 2 3" xfId="2316" xr:uid="{00000000-0005-0000-0000-00004C090000}"/>
    <cellStyle name="Normal 9 8 2 3" xfId="2317" xr:uid="{00000000-0005-0000-0000-00004D090000}"/>
    <cellStyle name="Normal 9 8 2 3 2" xfId="2318" xr:uid="{00000000-0005-0000-0000-00004E090000}"/>
    <cellStyle name="Normal 9 8 2 4" xfId="2319" xr:uid="{00000000-0005-0000-0000-00004F090000}"/>
    <cellStyle name="Normal 9 8 3" xfId="2320" xr:uid="{00000000-0005-0000-0000-000050090000}"/>
    <cellStyle name="Normal 9 8 3 2" xfId="2321" xr:uid="{00000000-0005-0000-0000-000051090000}"/>
    <cellStyle name="Normal 9 8 3 2 2" xfId="2322" xr:uid="{00000000-0005-0000-0000-000052090000}"/>
    <cellStyle name="Normal 9 8 3 3" xfId="2323" xr:uid="{00000000-0005-0000-0000-000053090000}"/>
    <cellStyle name="Normal 9 8 4" xfId="2324" xr:uid="{00000000-0005-0000-0000-000054090000}"/>
    <cellStyle name="Normal 9 8 4 2" xfId="2325" xr:uid="{00000000-0005-0000-0000-000055090000}"/>
    <cellStyle name="Normal 9 8 5" xfId="2326" xr:uid="{00000000-0005-0000-0000-000056090000}"/>
    <cellStyle name="Normal 9 9" xfId="2327" xr:uid="{00000000-0005-0000-0000-000057090000}"/>
    <cellStyle name="Normal 9 9 2" xfId="2328" xr:uid="{00000000-0005-0000-0000-000058090000}"/>
    <cellStyle name="Normal 9 9 2 2" xfId="2329" xr:uid="{00000000-0005-0000-0000-000059090000}"/>
    <cellStyle name="Normal 9 9 2 2 2" xfId="2330" xr:uid="{00000000-0005-0000-0000-00005A090000}"/>
    <cellStyle name="Normal 9 9 2 3" xfId="2331" xr:uid="{00000000-0005-0000-0000-00005B090000}"/>
    <cellStyle name="Normal 9 9 3" xfId="2332" xr:uid="{00000000-0005-0000-0000-00005C090000}"/>
    <cellStyle name="Normal 9 9 3 2" xfId="2333" xr:uid="{00000000-0005-0000-0000-00005D090000}"/>
    <cellStyle name="Normal 9 9 4" xfId="2334" xr:uid="{00000000-0005-0000-0000-00005E090000}"/>
    <cellStyle name="Nota 2" xfId="2335" xr:uid="{00000000-0005-0000-0000-00005F090000}"/>
    <cellStyle name="Nota 2 2" xfId="2615" xr:uid="{00000000-0005-0000-0000-000060090000}"/>
    <cellStyle name="Nota 3" xfId="2336" xr:uid="{00000000-0005-0000-0000-000061090000}"/>
    <cellStyle name="Nota 4" xfId="2337" xr:uid="{00000000-0005-0000-0000-000062090000}"/>
    <cellStyle name="Nota 5" xfId="2338" xr:uid="{00000000-0005-0000-0000-000063090000}"/>
    <cellStyle name="Note" xfId="2616" xr:uid="{00000000-0005-0000-0000-000064090000}"/>
    <cellStyle name="Note 2" xfId="2339" xr:uid="{00000000-0005-0000-0000-000065090000}"/>
    <cellStyle name="Note 3" xfId="2340" xr:uid="{00000000-0005-0000-0000-000066090000}"/>
    <cellStyle name="Note 6" xfId="2341" xr:uid="{00000000-0005-0000-0000-000067090000}"/>
    <cellStyle name="Output" xfId="2342" xr:uid="{00000000-0005-0000-0000-000068090000}"/>
    <cellStyle name="Output 2" xfId="2343" xr:uid="{00000000-0005-0000-0000-000069090000}"/>
    <cellStyle name="Porcentagem 2" xfId="2344" xr:uid="{00000000-0005-0000-0000-00006A090000}"/>
    <cellStyle name="Porcentagem 2 2" xfId="2345" xr:uid="{00000000-0005-0000-0000-00006B090000}"/>
    <cellStyle name="Porcentagem 2 3" xfId="2652" xr:uid="{00000000-0005-0000-0000-00006C090000}"/>
    <cellStyle name="Porcentagem 3" xfId="2346" xr:uid="{00000000-0005-0000-0000-00006D090000}"/>
    <cellStyle name="Porcentagem 3 2" xfId="2653" xr:uid="{00000000-0005-0000-0000-00006E090000}"/>
    <cellStyle name="Porcentagem 4" xfId="2347" xr:uid="{00000000-0005-0000-0000-00006F090000}"/>
    <cellStyle name="Porcentagem 4 10" xfId="2348" xr:uid="{00000000-0005-0000-0000-000070090000}"/>
    <cellStyle name="Porcentagem 4 2" xfId="2349" xr:uid="{00000000-0005-0000-0000-000071090000}"/>
    <cellStyle name="Porcentagem 4 2 2" xfId="2350" xr:uid="{00000000-0005-0000-0000-000072090000}"/>
    <cellStyle name="Porcentagem 4 2 2 2" xfId="2351" xr:uid="{00000000-0005-0000-0000-000073090000}"/>
    <cellStyle name="Porcentagem 4 2 2 2 2" xfId="2352" xr:uid="{00000000-0005-0000-0000-000074090000}"/>
    <cellStyle name="Porcentagem 4 2 2 2 2 2" xfId="2353" xr:uid="{00000000-0005-0000-0000-000075090000}"/>
    <cellStyle name="Porcentagem 4 2 2 2 3" xfId="2354" xr:uid="{00000000-0005-0000-0000-000076090000}"/>
    <cellStyle name="Porcentagem 4 2 2 3" xfId="2355" xr:uid="{00000000-0005-0000-0000-000077090000}"/>
    <cellStyle name="Porcentagem 4 2 2 3 2" xfId="2356" xr:uid="{00000000-0005-0000-0000-000078090000}"/>
    <cellStyle name="Porcentagem 4 2 2 4" xfId="2357" xr:uid="{00000000-0005-0000-0000-000079090000}"/>
    <cellStyle name="Porcentagem 4 2 3" xfId="2358" xr:uid="{00000000-0005-0000-0000-00007A090000}"/>
    <cellStyle name="Porcentagem 4 2 3 2" xfId="2359" xr:uid="{00000000-0005-0000-0000-00007B090000}"/>
    <cellStyle name="Porcentagem 4 2 3 2 2" xfId="2360" xr:uid="{00000000-0005-0000-0000-00007C090000}"/>
    <cellStyle name="Porcentagem 4 2 3 3" xfId="2361" xr:uid="{00000000-0005-0000-0000-00007D090000}"/>
    <cellStyle name="Porcentagem 4 2 4" xfId="2362" xr:uid="{00000000-0005-0000-0000-00007E090000}"/>
    <cellStyle name="Porcentagem 4 2 4 2" xfId="2363" xr:uid="{00000000-0005-0000-0000-00007F090000}"/>
    <cellStyle name="Porcentagem 4 2 5" xfId="2364" xr:uid="{00000000-0005-0000-0000-000080090000}"/>
    <cellStyle name="Porcentagem 4 3" xfId="2365" xr:uid="{00000000-0005-0000-0000-000081090000}"/>
    <cellStyle name="Porcentagem 4 3 2" xfId="2366" xr:uid="{00000000-0005-0000-0000-000082090000}"/>
    <cellStyle name="Porcentagem 4 3 2 2" xfId="2367" xr:uid="{00000000-0005-0000-0000-000083090000}"/>
    <cellStyle name="Porcentagem 4 3 2 2 2" xfId="2368" xr:uid="{00000000-0005-0000-0000-000084090000}"/>
    <cellStyle name="Porcentagem 4 3 2 2 2 2" xfId="2369" xr:uid="{00000000-0005-0000-0000-000085090000}"/>
    <cellStyle name="Porcentagem 4 3 2 2 3" xfId="2370" xr:uid="{00000000-0005-0000-0000-000086090000}"/>
    <cellStyle name="Porcentagem 4 3 2 3" xfId="2371" xr:uid="{00000000-0005-0000-0000-000087090000}"/>
    <cellStyle name="Porcentagem 4 3 2 3 2" xfId="2372" xr:uid="{00000000-0005-0000-0000-000088090000}"/>
    <cellStyle name="Porcentagem 4 3 2 4" xfId="2373" xr:uid="{00000000-0005-0000-0000-000089090000}"/>
    <cellStyle name="Porcentagem 4 3 3" xfId="2374" xr:uid="{00000000-0005-0000-0000-00008A090000}"/>
    <cellStyle name="Porcentagem 4 3 3 2" xfId="2375" xr:uid="{00000000-0005-0000-0000-00008B090000}"/>
    <cellStyle name="Porcentagem 4 3 3 2 2" xfId="2376" xr:uid="{00000000-0005-0000-0000-00008C090000}"/>
    <cellStyle name="Porcentagem 4 3 3 3" xfId="2377" xr:uid="{00000000-0005-0000-0000-00008D090000}"/>
    <cellStyle name="Porcentagem 4 3 4" xfId="2378" xr:uid="{00000000-0005-0000-0000-00008E090000}"/>
    <cellStyle name="Porcentagem 4 3 4 2" xfId="2379" xr:uid="{00000000-0005-0000-0000-00008F090000}"/>
    <cellStyle name="Porcentagem 4 3 5" xfId="2380" xr:uid="{00000000-0005-0000-0000-000090090000}"/>
    <cellStyle name="Porcentagem 4 4" xfId="2381" xr:uid="{00000000-0005-0000-0000-000091090000}"/>
    <cellStyle name="Porcentagem 4 4 2" xfId="2382" xr:uid="{00000000-0005-0000-0000-000092090000}"/>
    <cellStyle name="Porcentagem 4 4 2 2" xfId="2383" xr:uid="{00000000-0005-0000-0000-000093090000}"/>
    <cellStyle name="Porcentagem 4 4 2 2 2" xfId="2384" xr:uid="{00000000-0005-0000-0000-000094090000}"/>
    <cellStyle name="Porcentagem 4 4 2 2 2 2" xfId="2385" xr:uid="{00000000-0005-0000-0000-000095090000}"/>
    <cellStyle name="Porcentagem 4 4 2 2 3" xfId="2386" xr:uid="{00000000-0005-0000-0000-000096090000}"/>
    <cellStyle name="Porcentagem 4 4 2 3" xfId="2387" xr:uid="{00000000-0005-0000-0000-000097090000}"/>
    <cellStyle name="Porcentagem 4 4 2 3 2" xfId="2388" xr:uid="{00000000-0005-0000-0000-000098090000}"/>
    <cellStyle name="Porcentagem 4 4 2 4" xfId="2389" xr:uid="{00000000-0005-0000-0000-000099090000}"/>
    <cellStyle name="Porcentagem 4 4 3" xfId="2390" xr:uid="{00000000-0005-0000-0000-00009A090000}"/>
    <cellStyle name="Porcentagem 4 4 3 2" xfId="2391" xr:uid="{00000000-0005-0000-0000-00009B090000}"/>
    <cellStyle name="Porcentagem 4 4 3 2 2" xfId="2392" xr:uid="{00000000-0005-0000-0000-00009C090000}"/>
    <cellStyle name="Porcentagem 4 4 3 3" xfId="2393" xr:uid="{00000000-0005-0000-0000-00009D090000}"/>
    <cellStyle name="Porcentagem 4 4 4" xfId="2394" xr:uid="{00000000-0005-0000-0000-00009E090000}"/>
    <cellStyle name="Porcentagem 4 4 4 2" xfId="2395" xr:uid="{00000000-0005-0000-0000-00009F090000}"/>
    <cellStyle name="Porcentagem 4 4 5" xfId="2396" xr:uid="{00000000-0005-0000-0000-0000A0090000}"/>
    <cellStyle name="Porcentagem 4 5" xfId="2397" xr:uid="{00000000-0005-0000-0000-0000A1090000}"/>
    <cellStyle name="Porcentagem 4 5 2" xfId="2398" xr:uid="{00000000-0005-0000-0000-0000A2090000}"/>
    <cellStyle name="Porcentagem 4 5 2 2" xfId="2399" xr:uid="{00000000-0005-0000-0000-0000A3090000}"/>
    <cellStyle name="Porcentagem 4 5 2 2 2" xfId="2400" xr:uid="{00000000-0005-0000-0000-0000A4090000}"/>
    <cellStyle name="Porcentagem 4 5 2 2 2 2" xfId="2401" xr:uid="{00000000-0005-0000-0000-0000A5090000}"/>
    <cellStyle name="Porcentagem 4 5 2 2 3" xfId="2402" xr:uid="{00000000-0005-0000-0000-0000A6090000}"/>
    <cellStyle name="Porcentagem 4 5 2 3" xfId="2403" xr:uid="{00000000-0005-0000-0000-0000A7090000}"/>
    <cellStyle name="Porcentagem 4 5 2 3 2" xfId="2404" xr:uid="{00000000-0005-0000-0000-0000A8090000}"/>
    <cellStyle name="Porcentagem 4 5 2 4" xfId="2405" xr:uid="{00000000-0005-0000-0000-0000A9090000}"/>
    <cellStyle name="Porcentagem 4 5 3" xfId="2406" xr:uid="{00000000-0005-0000-0000-0000AA090000}"/>
    <cellStyle name="Porcentagem 4 5 3 2" xfId="2407" xr:uid="{00000000-0005-0000-0000-0000AB090000}"/>
    <cellStyle name="Porcentagem 4 5 3 2 2" xfId="2408" xr:uid="{00000000-0005-0000-0000-0000AC090000}"/>
    <cellStyle name="Porcentagem 4 5 3 3" xfId="2409" xr:uid="{00000000-0005-0000-0000-0000AD090000}"/>
    <cellStyle name="Porcentagem 4 5 4" xfId="2410" xr:uid="{00000000-0005-0000-0000-0000AE090000}"/>
    <cellStyle name="Porcentagem 4 5 4 2" xfId="2411" xr:uid="{00000000-0005-0000-0000-0000AF090000}"/>
    <cellStyle name="Porcentagem 4 5 5" xfId="2412" xr:uid="{00000000-0005-0000-0000-0000B0090000}"/>
    <cellStyle name="Porcentagem 4 6" xfId="2413" xr:uid="{00000000-0005-0000-0000-0000B1090000}"/>
    <cellStyle name="Porcentagem 4 6 2" xfId="2414" xr:uid="{00000000-0005-0000-0000-0000B2090000}"/>
    <cellStyle name="Porcentagem 4 6 2 2" xfId="2415" xr:uid="{00000000-0005-0000-0000-0000B3090000}"/>
    <cellStyle name="Porcentagem 4 6 2 2 2" xfId="2416" xr:uid="{00000000-0005-0000-0000-0000B4090000}"/>
    <cellStyle name="Porcentagem 4 6 2 2 2 2" xfId="2417" xr:uid="{00000000-0005-0000-0000-0000B5090000}"/>
    <cellStyle name="Porcentagem 4 6 2 2 3" xfId="2418" xr:uid="{00000000-0005-0000-0000-0000B6090000}"/>
    <cellStyle name="Porcentagem 4 6 2 3" xfId="2419" xr:uid="{00000000-0005-0000-0000-0000B7090000}"/>
    <cellStyle name="Porcentagem 4 6 2 3 2" xfId="2420" xr:uid="{00000000-0005-0000-0000-0000B8090000}"/>
    <cellStyle name="Porcentagem 4 6 2 4" xfId="2421" xr:uid="{00000000-0005-0000-0000-0000B9090000}"/>
    <cellStyle name="Porcentagem 4 6 3" xfId="2422" xr:uid="{00000000-0005-0000-0000-0000BA090000}"/>
    <cellStyle name="Porcentagem 4 6 3 2" xfId="2423" xr:uid="{00000000-0005-0000-0000-0000BB090000}"/>
    <cellStyle name="Porcentagem 4 6 3 2 2" xfId="2424" xr:uid="{00000000-0005-0000-0000-0000BC090000}"/>
    <cellStyle name="Porcentagem 4 6 3 3" xfId="2425" xr:uid="{00000000-0005-0000-0000-0000BD090000}"/>
    <cellStyle name="Porcentagem 4 6 4" xfId="2426" xr:uid="{00000000-0005-0000-0000-0000BE090000}"/>
    <cellStyle name="Porcentagem 4 6 4 2" xfId="2427" xr:uid="{00000000-0005-0000-0000-0000BF090000}"/>
    <cellStyle name="Porcentagem 4 6 5" xfId="2428" xr:uid="{00000000-0005-0000-0000-0000C0090000}"/>
    <cellStyle name="Porcentagem 4 7" xfId="2429" xr:uid="{00000000-0005-0000-0000-0000C1090000}"/>
    <cellStyle name="Porcentagem 4 7 2" xfId="2430" xr:uid="{00000000-0005-0000-0000-0000C2090000}"/>
    <cellStyle name="Porcentagem 4 7 2 2" xfId="2431" xr:uid="{00000000-0005-0000-0000-0000C3090000}"/>
    <cellStyle name="Porcentagem 4 7 2 2 2" xfId="2432" xr:uid="{00000000-0005-0000-0000-0000C4090000}"/>
    <cellStyle name="Porcentagem 4 7 2 3" xfId="2433" xr:uid="{00000000-0005-0000-0000-0000C5090000}"/>
    <cellStyle name="Porcentagem 4 7 3" xfId="2434" xr:uid="{00000000-0005-0000-0000-0000C6090000}"/>
    <cellStyle name="Porcentagem 4 7 3 2" xfId="2435" xr:uid="{00000000-0005-0000-0000-0000C7090000}"/>
    <cellStyle name="Porcentagem 4 7 4" xfId="2436" xr:uid="{00000000-0005-0000-0000-0000C8090000}"/>
    <cellStyle name="Porcentagem 4 8" xfId="2437" xr:uid="{00000000-0005-0000-0000-0000C9090000}"/>
    <cellStyle name="Porcentagem 4 8 2" xfId="2438" xr:uid="{00000000-0005-0000-0000-0000CA090000}"/>
    <cellStyle name="Porcentagem 4 8 2 2" xfId="2439" xr:uid="{00000000-0005-0000-0000-0000CB090000}"/>
    <cellStyle name="Porcentagem 4 8 3" xfId="2440" xr:uid="{00000000-0005-0000-0000-0000CC090000}"/>
    <cellStyle name="Porcentagem 4 9" xfId="2441" xr:uid="{00000000-0005-0000-0000-0000CD090000}"/>
    <cellStyle name="Porcentagem 4 9 2" xfId="2442" xr:uid="{00000000-0005-0000-0000-0000CE090000}"/>
    <cellStyle name="Porcentagem 5" xfId="2443" xr:uid="{00000000-0005-0000-0000-0000CF090000}"/>
    <cellStyle name="Porcentagem 5 2" xfId="2444" xr:uid="{00000000-0005-0000-0000-0000D0090000}"/>
    <cellStyle name="Porcentagem 5 2 2" xfId="2445" xr:uid="{00000000-0005-0000-0000-0000D1090000}"/>
    <cellStyle name="Porcentagem 5 2 2 2" xfId="2446" xr:uid="{00000000-0005-0000-0000-0000D2090000}"/>
    <cellStyle name="Porcentagem 5 2 2 2 2" xfId="2447" xr:uid="{00000000-0005-0000-0000-0000D3090000}"/>
    <cellStyle name="Porcentagem 5 2 2 2 2 2" xfId="2448" xr:uid="{00000000-0005-0000-0000-0000D4090000}"/>
    <cellStyle name="Porcentagem 5 2 2 2 3" xfId="2449" xr:uid="{00000000-0005-0000-0000-0000D5090000}"/>
    <cellStyle name="Porcentagem 5 2 2 3" xfId="2450" xr:uid="{00000000-0005-0000-0000-0000D6090000}"/>
    <cellStyle name="Porcentagem 5 2 2 3 2" xfId="2451" xr:uid="{00000000-0005-0000-0000-0000D7090000}"/>
    <cellStyle name="Porcentagem 5 2 2 4" xfId="2452" xr:uid="{00000000-0005-0000-0000-0000D8090000}"/>
    <cellStyle name="Porcentagem 5 2 3" xfId="2453" xr:uid="{00000000-0005-0000-0000-0000D9090000}"/>
    <cellStyle name="Porcentagem 5 2 3 2" xfId="2454" xr:uid="{00000000-0005-0000-0000-0000DA090000}"/>
    <cellStyle name="Porcentagem 5 2 3 2 2" xfId="2455" xr:uid="{00000000-0005-0000-0000-0000DB090000}"/>
    <cellStyle name="Porcentagem 5 2 3 3" xfId="2456" xr:uid="{00000000-0005-0000-0000-0000DC090000}"/>
    <cellStyle name="Porcentagem 5 2 4" xfId="2457" xr:uid="{00000000-0005-0000-0000-0000DD090000}"/>
    <cellStyle name="Porcentagem 5 2 4 2" xfId="2458" xr:uid="{00000000-0005-0000-0000-0000DE090000}"/>
    <cellStyle name="Porcentagem 5 2 5" xfId="2459" xr:uid="{00000000-0005-0000-0000-0000DF090000}"/>
    <cellStyle name="Porcentagem 5 3" xfId="2460" xr:uid="{00000000-0005-0000-0000-0000E0090000}"/>
    <cellStyle name="Porcentagem 5 3 2" xfId="2461" xr:uid="{00000000-0005-0000-0000-0000E1090000}"/>
    <cellStyle name="Porcentagem 5 3 2 2" xfId="2462" xr:uid="{00000000-0005-0000-0000-0000E2090000}"/>
    <cellStyle name="Porcentagem 5 3 2 2 2" xfId="2463" xr:uid="{00000000-0005-0000-0000-0000E3090000}"/>
    <cellStyle name="Porcentagem 5 3 2 2 2 2" xfId="2464" xr:uid="{00000000-0005-0000-0000-0000E4090000}"/>
    <cellStyle name="Porcentagem 5 3 2 2 3" xfId="2465" xr:uid="{00000000-0005-0000-0000-0000E5090000}"/>
    <cellStyle name="Porcentagem 5 3 2 3" xfId="2466" xr:uid="{00000000-0005-0000-0000-0000E6090000}"/>
    <cellStyle name="Porcentagem 5 3 2 3 2" xfId="2467" xr:uid="{00000000-0005-0000-0000-0000E7090000}"/>
    <cellStyle name="Porcentagem 5 3 2 4" xfId="2468" xr:uid="{00000000-0005-0000-0000-0000E8090000}"/>
    <cellStyle name="Porcentagem 5 3 3" xfId="2469" xr:uid="{00000000-0005-0000-0000-0000E9090000}"/>
    <cellStyle name="Porcentagem 5 3 3 2" xfId="2470" xr:uid="{00000000-0005-0000-0000-0000EA090000}"/>
    <cellStyle name="Porcentagem 5 3 3 2 2" xfId="2471" xr:uid="{00000000-0005-0000-0000-0000EB090000}"/>
    <cellStyle name="Porcentagem 5 3 3 3" xfId="2472" xr:uid="{00000000-0005-0000-0000-0000EC090000}"/>
    <cellStyle name="Porcentagem 5 3 4" xfId="2473" xr:uid="{00000000-0005-0000-0000-0000ED090000}"/>
    <cellStyle name="Porcentagem 5 3 4 2" xfId="2474" xr:uid="{00000000-0005-0000-0000-0000EE090000}"/>
    <cellStyle name="Porcentagem 5 3 5" xfId="2475" xr:uid="{00000000-0005-0000-0000-0000EF090000}"/>
    <cellStyle name="Porcentagem 5 4" xfId="2476" xr:uid="{00000000-0005-0000-0000-0000F0090000}"/>
    <cellStyle name="Porcentagem 5 4 2" xfId="2477" xr:uid="{00000000-0005-0000-0000-0000F1090000}"/>
    <cellStyle name="Porcentagem 5 4 2 2" xfId="2478" xr:uid="{00000000-0005-0000-0000-0000F2090000}"/>
    <cellStyle name="Porcentagem 5 4 2 2 2" xfId="2479" xr:uid="{00000000-0005-0000-0000-0000F3090000}"/>
    <cellStyle name="Porcentagem 5 4 2 3" xfId="2480" xr:uid="{00000000-0005-0000-0000-0000F4090000}"/>
    <cellStyle name="Porcentagem 5 4 3" xfId="2481" xr:uid="{00000000-0005-0000-0000-0000F5090000}"/>
    <cellStyle name="Porcentagem 5 4 3 2" xfId="2482" xr:uid="{00000000-0005-0000-0000-0000F6090000}"/>
    <cellStyle name="Porcentagem 5 4 4" xfId="2483" xr:uid="{00000000-0005-0000-0000-0000F7090000}"/>
    <cellStyle name="Porcentagem 5 5" xfId="2484" xr:uid="{00000000-0005-0000-0000-0000F8090000}"/>
    <cellStyle name="Porcentagem 5 5 2" xfId="2485" xr:uid="{00000000-0005-0000-0000-0000F9090000}"/>
    <cellStyle name="Porcentagem 5 5 2 2" xfId="2486" xr:uid="{00000000-0005-0000-0000-0000FA090000}"/>
    <cellStyle name="Porcentagem 5 5 3" xfId="2487" xr:uid="{00000000-0005-0000-0000-0000FB090000}"/>
    <cellStyle name="Porcentagem 5 6" xfId="2488" xr:uid="{00000000-0005-0000-0000-0000FC090000}"/>
    <cellStyle name="Porcentagem 5 6 2" xfId="2489" xr:uid="{00000000-0005-0000-0000-0000FD090000}"/>
    <cellStyle name="Porcentagem 5 7" xfId="2490" xr:uid="{00000000-0005-0000-0000-0000FE090000}"/>
    <cellStyle name="Porcentagem 6" xfId="2491" xr:uid="{00000000-0005-0000-0000-0000FF090000}"/>
    <cellStyle name="Porcentagem 6 2" xfId="2492" xr:uid="{00000000-0005-0000-0000-0000000A0000}"/>
    <cellStyle name="Porcentagem 6 2 2" xfId="2493" xr:uid="{00000000-0005-0000-0000-0000010A0000}"/>
    <cellStyle name="Porcentagem 6 3" xfId="2494" xr:uid="{00000000-0005-0000-0000-0000020A0000}"/>
    <cellStyle name="Porcentagem 7" xfId="2495" xr:uid="{00000000-0005-0000-0000-0000030A0000}"/>
    <cellStyle name="Porcentagem 7 2" xfId="2496" xr:uid="{00000000-0005-0000-0000-0000040A0000}"/>
    <cellStyle name="Saída 2" xfId="2497" xr:uid="{00000000-0005-0000-0000-0000050A0000}"/>
    <cellStyle name="Saída 3" xfId="2498" xr:uid="{00000000-0005-0000-0000-0000060A0000}"/>
    <cellStyle name="Saída 4" xfId="2499" xr:uid="{00000000-0005-0000-0000-0000070A0000}"/>
    <cellStyle name="Separador de milhares 10" xfId="2500" xr:uid="{00000000-0005-0000-0000-0000090A0000}"/>
    <cellStyle name="Separador de milhares 11" xfId="2501" xr:uid="{00000000-0005-0000-0000-00000A0A0000}"/>
    <cellStyle name="Separador de milhares 12" xfId="2502" xr:uid="{00000000-0005-0000-0000-00000B0A0000}"/>
    <cellStyle name="Separador de milhares 13" xfId="2503" xr:uid="{00000000-0005-0000-0000-00000C0A0000}"/>
    <cellStyle name="Separador de milhares 14" xfId="2504" xr:uid="{00000000-0005-0000-0000-00000D0A0000}"/>
    <cellStyle name="Separador de milhares 15" xfId="2505" xr:uid="{00000000-0005-0000-0000-00000E0A0000}"/>
    <cellStyle name="Separador de milhares 16" xfId="2506" xr:uid="{00000000-0005-0000-0000-00000F0A0000}"/>
    <cellStyle name="Separador de milhares 17" xfId="2507" xr:uid="{00000000-0005-0000-0000-0000100A0000}"/>
    <cellStyle name="Separador de milhares 18" xfId="2508" xr:uid="{00000000-0005-0000-0000-0000110A0000}"/>
    <cellStyle name="Separador de milhares 19" xfId="2509" xr:uid="{00000000-0005-0000-0000-0000120A0000}"/>
    <cellStyle name="Separador de milhares 2" xfId="2510" xr:uid="{00000000-0005-0000-0000-0000130A0000}"/>
    <cellStyle name="Separador de milhares 2 2" xfId="2511" xr:uid="{00000000-0005-0000-0000-0000140A0000}"/>
    <cellStyle name="Separador de milhares 20" xfId="2512" xr:uid="{00000000-0005-0000-0000-0000150A0000}"/>
    <cellStyle name="Separador de milhares 21" xfId="2513" xr:uid="{00000000-0005-0000-0000-0000160A0000}"/>
    <cellStyle name="Separador de milhares 22" xfId="2514" xr:uid="{00000000-0005-0000-0000-0000170A0000}"/>
    <cellStyle name="Separador de milhares 23" xfId="2515" xr:uid="{00000000-0005-0000-0000-0000180A0000}"/>
    <cellStyle name="Separador de milhares 24" xfId="2516" xr:uid="{00000000-0005-0000-0000-0000190A0000}"/>
    <cellStyle name="Separador de milhares 25" xfId="2517" xr:uid="{00000000-0005-0000-0000-00001A0A0000}"/>
    <cellStyle name="Separador de milhares 26" xfId="2518" xr:uid="{00000000-0005-0000-0000-00001B0A0000}"/>
    <cellStyle name="Separador de milhares 27" xfId="2519" xr:uid="{00000000-0005-0000-0000-00001C0A0000}"/>
    <cellStyle name="Separador de milhares 28" xfId="2520" xr:uid="{00000000-0005-0000-0000-00001D0A0000}"/>
    <cellStyle name="Separador de milhares 29" xfId="2521" xr:uid="{00000000-0005-0000-0000-00001E0A0000}"/>
    <cellStyle name="Separador de milhares 3" xfId="2522" xr:uid="{00000000-0005-0000-0000-00001F0A0000}"/>
    <cellStyle name="Separador de milhares 30" xfId="2523" xr:uid="{00000000-0005-0000-0000-0000200A0000}"/>
    <cellStyle name="Separador de milhares 31" xfId="2524" xr:uid="{00000000-0005-0000-0000-0000210A0000}"/>
    <cellStyle name="Separador de milhares 32" xfId="2525" xr:uid="{00000000-0005-0000-0000-0000220A0000}"/>
    <cellStyle name="Separador de milhares 33" xfId="2526" xr:uid="{00000000-0005-0000-0000-0000230A0000}"/>
    <cellStyle name="Separador de milhares 34" xfId="2527" xr:uid="{00000000-0005-0000-0000-0000240A0000}"/>
    <cellStyle name="Separador de milhares 35" xfId="2528" xr:uid="{00000000-0005-0000-0000-0000250A0000}"/>
    <cellStyle name="Separador de milhares 36" xfId="2529" xr:uid="{00000000-0005-0000-0000-0000260A0000}"/>
    <cellStyle name="Separador de milhares 37" xfId="2530" xr:uid="{00000000-0005-0000-0000-0000270A0000}"/>
    <cellStyle name="Separador de milhares 38" xfId="2531" xr:uid="{00000000-0005-0000-0000-0000280A0000}"/>
    <cellStyle name="Separador de milhares 39" xfId="2532" xr:uid="{00000000-0005-0000-0000-0000290A0000}"/>
    <cellStyle name="Separador de milhares 4" xfId="2533" xr:uid="{00000000-0005-0000-0000-00002A0A0000}"/>
    <cellStyle name="Separador de milhares 4 2" xfId="2534" xr:uid="{00000000-0005-0000-0000-00002B0A0000}"/>
    <cellStyle name="Separador de milhares 4 2 10" xfId="2535" xr:uid="{00000000-0005-0000-0000-00002C0A0000}"/>
    <cellStyle name="Separador de milhares 4 2 11" xfId="2536" xr:uid="{00000000-0005-0000-0000-00002D0A0000}"/>
    <cellStyle name="Separador de milhares 4 2 11 2" xfId="2654" xr:uid="{00000000-0005-0000-0000-00002E0A0000}"/>
    <cellStyle name="Separador de milhares 4 2 12" xfId="2655" xr:uid="{00000000-0005-0000-0000-00002F0A0000}"/>
    <cellStyle name="Separador de milhares 4 2 2" xfId="2537" xr:uid="{00000000-0005-0000-0000-0000300A0000}"/>
    <cellStyle name="Separador de milhares 4 2 3" xfId="2538" xr:uid="{00000000-0005-0000-0000-0000310A0000}"/>
    <cellStyle name="Separador de milhares 4 2 4" xfId="2539" xr:uid="{00000000-0005-0000-0000-0000320A0000}"/>
    <cellStyle name="Separador de milhares 4 2 5" xfId="2540" xr:uid="{00000000-0005-0000-0000-0000330A0000}"/>
    <cellStyle name="Separador de milhares 4 2 6" xfId="2541" xr:uid="{00000000-0005-0000-0000-0000340A0000}"/>
    <cellStyle name="Separador de milhares 4 2 7" xfId="2542" xr:uid="{00000000-0005-0000-0000-0000350A0000}"/>
    <cellStyle name="Separador de milhares 4 2 8" xfId="2543" xr:uid="{00000000-0005-0000-0000-0000360A0000}"/>
    <cellStyle name="Separador de milhares 4 2 9" xfId="2544" xr:uid="{00000000-0005-0000-0000-0000370A0000}"/>
    <cellStyle name="Separador de milhares 40" xfId="2545" xr:uid="{00000000-0005-0000-0000-0000380A0000}"/>
    <cellStyle name="Separador de milhares 40 2" xfId="2546" xr:uid="{00000000-0005-0000-0000-0000390A0000}"/>
    <cellStyle name="Separador de milhares 40 3" xfId="2656" xr:uid="{00000000-0005-0000-0000-00003A0A0000}"/>
    <cellStyle name="Separador de milhares 41" xfId="2547" xr:uid="{00000000-0005-0000-0000-00003B0A0000}"/>
    <cellStyle name="Separador de milhares 41 2" xfId="2548" xr:uid="{00000000-0005-0000-0000-00003C0A0000}"/>
    <cellStyle name="Separador de milhares 5" xfId="2549" xr:uid="{00000000-0005-0000-0000-00003D0A0000}"/>
    <cellStyle name="Separador de milhares 5 2" xfId="2550" xr:uid="{00000000-0005-0000-0000-00003E0A0000}"/>
    <cellStyle name="Separador de milhares 5 2 2" xfId="2551" xr:uid="{00000000-0005-0000-0000-00003F0A0000}"/>
    <cellStyle name="Separador de milhares 5 2 2 2" xfId="2552" xr:uid="{00000000-0005-0000-0000-0000400A0000}"/>
    <cellStyle name="Separador de milhares 5 2 2 3" xfId="2553" xr:uid="{00000000-0005-0000-0000-0000410A0000}"/>
    <cellStyle name="Separador de milhares 5 2 2 4" xfId="2554" xr:uid="{00000000-0005-0000-0000-0000420A0000}"/>
    <cellStyle name="Separador de milhares 5 2 3" xfId="2555" xr:uid="{00000000-0005-0000-0000-0000430A0000}"/>
    <cellStyle name="Separador de milhares 5 2 4" xfId="2556" xr:uid="{00000000-0005-0000-0000-0000440A0000}"/>
    <cellStyle name="Separador de milhares 5 2 5" xfId="2557" xr:uid="{00000000-0005-0000-0000-0000450A0000}"/>
    <cellStyle name="Separador de milhares 6" xfId="2558" xr:uid="{00000000-0005-0000-0000-0000460A0000}"/>
    <cellStyle name="Separador de milhares 7" xfId="2559" xr:uid="{00000000-0005-0000-0000-0000470A0000}"/>
    <cellStyle name="Separador de milhares 8" xfId="2560" xr:uid="{00000000-0005-0000-0000-0000480A0000}"/>
    <cellStyle name="Separador de milhares 9" xfId="2561" xr:uid="{00000000-0005-0000-0000-0000490A0000}"/>
    <cellStyle name="Texto de Aviso 2" xfId="2562" xr:uid="{00000000-0005-0000-0000-00004A0A0000}"/>
    <cellStyle name="Texto Explicativo 2" xfId="2563" xr:uid="{00000000-0005-0000-0000-00004B0A0000}"/>
    <cellStyle name="Title" xfId="2564" xr:uid="{00000000-0005-0000-0000-00004C0A0000}"/>
    <cellStyle name="Título 1 2" xfId="2567" xr:uid="{00000000-0005-0000-0000-00004D0A0000}"/>
    <cellStyle name="Título 2 2" xfId="2568" xr:uid="{00000000-0005-0000-0000-00004E0A0000}"/>
    <cellStyle name="Título 3 2" xfId="2569" xr:uid="{00000000-0005-0000-0000-00004F0A0000}"/>
    <cellStyle name="Título 4 2" xfId="2570" xr:uid="{00000000-0005-0000-0000-0000500A0000}"/>
    <cellStyle name="Título 5" xfId="2571" xr:uid="{00000000-0005-0000-0000-0000510A0000}"/>
    <cellStyle name="Total 2" xfId="2565" xr:uid="{00000000-0005-0000-0000-0000520A0000}"/>
    <cellStyle name="Total 3" xfId="2566" xr:uid="{00000000-0005-0000-0000-0000530A0000}"/>
    <cellStyle name="Vírgula" xfId="1" builtinId="3"/>
    <cellStyle name="Vírgula 2" xfId="2572" xr:uid="{00000000-0005-0000-0000-0000540A0000}"/>
    <cellStyle name="Vírgula 2 2" xfId="2573" xr:uid="{00000000-0005-0000-0000-0000550A0000}"/>
    <cellStyle name="Vírgula 2 2 2" xfId="2617" xr:uid="{00000000-0005-0000-0000-0000560A0000}"/>
    <cellStyle name="Vírgula 2 3" xfId="2618" xr:uid="{00000000-0005-0000-0000-0000570A0000}"/>
    <cellStyle name="Vírgula 3" xfId="2574" xr:uid="{00000000-0005-0000-0000-0000580A0000}"/>
    <cellStyle name="Vírgula 3 2" xfId="2619" xr:uid="{00000000-0005-0000-0000-0000590A0000}"/>
    <cellStyle name="Vírgula 3 2 2" xfId="2620" xr:uid="{00000000-0005-0000-0000-00005A0A0000}"/>
    <cellStyle name="Vírgula 3 3" xfId="2621" xr:uid="{00000000-0005-0000-0000-00005B0A0000}"/>
    <cellStyle name="Vírgula 4" xfId="2622" xr:uid="{00000000-0005-0000-0000-00005C0A0000}"/>
    <cellStyle name="Vírgula 4 2" xfId="2623" xr:uid="{00000000-0005-0000-0000-00005D0A0000}"/>
    <cellStyle name="Vírgula 5" xfId="2624" xr:uid="{00000000-0005-0000-0000-00005E0A0000}"/>
    <cellStyle name="Vírgula 6" xfId="2625" xr:uid="{00000000-0005-0000-0000-00005F0A0000}"/>
    <cellStyle name="Vírgula 7" xfId="2657" xr:uid="{00000000-0005-0000-0000-0000600A0000}"/>
    <cellStyle name="Warning Text" xfId="2575" xr:uid="{00000000-0005-0000-0000-0000610A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FFD8CE"/>
      <rgbColor rgb="FFFFFF00"/>
      <rgbColor rgb="FFFF4B6E"/>
      <rgbColor rgb="FF00FFCC"/>
      <rgbColor rgb="FFFCD5B5"/>
      <rgbColor rgb="FF008000"/>
      <rgbColor rgb="FFE8F2A1"/>
      <rgbColor rgb="FF808000"/>
      <rgbColor rgb="FF800080"/>
      <rgbColor rgb="FF0070C0"/>
      <rgbColor rgb="FFC0C0C0"/>
      <rgbColor rgb="FF808080"/>
      <rgbColor rgb="FF8EB4E3"/>
      <rgbColor rgb="FF984807"/>
      <rgbColor rgb="FFFFFFCC"/>
      <rgbColor rgb="FFCCFFFF"/>
      <rgbColor rgb="FFC4BD97"/>
      <rgbColor rgb="FFFF8080"/>
      <rgbColor rgb="FF0066CC"/>
      <rgbColor rgb="FFCCCCFF"/>
      <rgbColor rgb="FFF2F2F2"/>
      <rgbColor rgb="FFCCC1DA"/>
      <rgbColor rgb="FFFFBF00"/>
      <rgbColor rgb="FF99FFCC"/>
      <rgbColor rgb="FFBF0041"/>
      <rgbColor rgb="FFD7E4BD"/>
      <rgbColor rgb="FF1F497D"/>
      <rgbColor rgb="FFEEECE1"/>
      <rgbColor rgb="FF00CC66"/>
      <rgbColor rgb="FFEBF1DE"/>
      <rgbColor rgb="FFCCFFCC"/>
      <rgbColor rgb="FFFFFF99"/>
      <rgbColor rgb="FF99CCFF"/>
      <rgbColor rgb="FFFF99CC"/>
      <rgbColor rgb="FFCC99FF"/>
      <rgbColor rgb="FFFFCC99"/>
      <rgbColor rgb="FFB9CDE5"/>
      <rgbColor rgb="FF33CCCC"/>
      <rgbColor rgb="FF92D050"/>
      <rgbColor rgb="FFFFCC00"/>
      <rgbColor rgb="FFFF9900"/>
      <rgbColor rgb="FFFF6600"/>
      <rgbColor rgb="FF2A6099"/>
      <rgbColor rgb="FF969696"/>
      <rgbColor rgb="FF003366"/>
      <rgbColor rgb="FF339966"/>
      <rgbColor rgb="FFC3D69B"/>
      <rgbColor rgb="FF212529"/>
      <rgbColor rgb="FF993300"/>
      <rgbColor rgb="FFC9211E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CCFFFF"/>
      <color rgb="FFCC99FF"/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3D5595C9-478E-4D33-AC6E-3FD647929953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CEE6C1A7-69FD-4A47-858E-B9A5EFA02DA6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E3CDD69A-95A1-4B06-B7B4-3EDF9D985FB3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esplan/AppData/Roaming/Microsoft/Excel/Users/Proesplan/AppData/Roaming/Microsoft/Excel/CTR/268%20-%20ETA%20Cordeir&#243;polis/Revis&#227;o%20or&#231;amento/268%20-%20Or&#231;amento%20Civil%20e%20hidromec&#226;nico%20-%20Rev7%20-Tania%20-%20Alter%20Rube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4B9B914\268%20-%20Or&#231;amento%20Civil%20e%20hidromec&#226;nico%20-%20Rev7%20-Tania%20-%20Alter%20Rube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AE618-0278-4E0F-AAAF-F3678F4B1F11}">
  <dimension ref="A1:N77"/>
  <sheetViews>
    <sheetView tabSelected="1" zoomScaleNormal="100" workbookViewId="0">
      <selection activeCell="A2" sqref="A2:N10"/>
    </sheetView>
  </sheetViews>
  <sheetFormatPr defaultColWidth="9.140625" defaultRowHeight="15" customHeight="1" zeroHeight="1"/>
  <cols>
    <col min="1" max="13" width="9.140625" style="498"/>
    <col min="14" max="14" width="22.140625" style="498" customWidth="1"/>
    <col min="15" max="15" width="9.5703125" style="499" customWidth="1"/>
    <col min="16" max="16383" width="9.140625" style="499"/>
    <col min="16384" max="16384" width="1.42578125" style="499" customWidth="1"/>
  </cols>
  <sheetData>
    <row r="1" spans="1:14" ht="54" customHeight="1">
      <c r="A1" s="550" t="s">
        <v>437</v>
      </c>
      <c r="B1" s="550"/>
      <c r="C1" s="550"/>
      <c r="D1" s="550"/>
      <c r="E1" s="550"/>
      <c r="F1" s="550"/>
      <c r="G1" s="550"/>
      <c r="H1" s="550"/>
      <c r="I1" s="550"/>
      <c r="J1" s="550"/>
      <c r="K1" s="550"/>
      <c r="L1" s="550"/>
      <c r="M1" s="550"/>
      <c r="N1" s="550"/>
    </row>
    <row r="2" spans="1:14" ht="42.75" customHeight="1">
      <c r="A2" s="551" t="s">
        <v>440</v>
      </c>
      <c r="B2" s="552"/>
      <c r="C2" s="552"/>
      <c r="D2" s="552"/>
      <c r="E2" s="552"/>
      <c r="F2" s="552"/>
      <c r="G2" s="552"/>
      <c r="H2" s="552"/>
      <c r="I2" s="552"/>
      <c r="J2" s="552"/>
      <c r="K2" s="552"/>
      <c r="L2" s="552"/>
      <c r="M2" s="552"/>
      <c r="N2" s="553"/>
    </row>
    <row r="3" spans="1:14">
      <c r="A3" s="554"/>
      <c r="B3" s="555"/>
      <c r="C3" s="555"/>
      <c r="D3" s="555"/>
      <c r="E3" s="555"/>
      <c r="F3" s="555"/>
      <c r="G3" s="555"/>
      <c r="H3" s="555"/>
      <c r="I3" s="555"/>
      <c r="J3" s="555"/>
      <c r="K3" s="555"/>
      <c r="L3" s="555"/>
      <c r="M3" s="555"/>
      <c r="N3" s="556"/>
    </row>
    <row r="4" spans="1:14">
      <c r="A4" s="554"/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6"/>
    </row>
    <row r="5" spans="1:14">
      <c r="A5" s="554"/>
      <c r="B5" s="555"/>
      <c r="C5" s="555"/>
      <c r="D5" s="555"/>
      <c r="E5" s="555"/>
      <c r="F5" s="555"/>
      <c r="G5" s="555"/>
      <c r="H5" s="555"/>
      <c r="I5" s="555"/>
      <c r="J5" s="555"/>
      <c r="K5" s="555"/>
      <c r="L5" s="555"/>
      <c r="M5" s="555"/>
      <c r="N5" s="556"/>
    </row>
    <row r="6" spans="1:14">
      <c r="A6" s="554"/>
      <c r="B6" s="555"/>
      <c r="C6" s="555"/>
      <c r="D6" s="555"/>
      <c r="E6" s="555"/>
      <c r="F6" s="555"/>
      <c r="G6" s="555"/>
      <c r="H6" s="555"/>
      <c r="I6" s="555"/>
      <c r="J6" s="555"/>
      <c r="K6" s="555"/>
      <c r="L6" s="555"/>
      <c r="M6" s="555"/>
      <c r="N6" s="556"/>
    </row>
    <row r="7" spans="1:14">
      <c r="A7" s="554"/>
      <c r="B7" s="555"/>
      <c r="C7" s="555"/>
      <c r="D7" s="555"/>
      <c r="E7" s="555"/>
      <c r="F7" s="555"/>
      <c r="G7" s="555"/>
      <c r="H7" s="555"/>
      <c r="I7" s="555"/>
      <c r="J7" s="555"/>
      <c r="K7" s="555"/>
      <c r="L7" s="555"/>
      <c r="M7" s="555"/>
      <c r="N7" s="556"/>
    </row>
    <row r="8" spans="1:14">
      <c r="A8" s="554"/>
      <c r="B8" s="555"/>
      <c r="C8" s="555"/>
      <c r="D8" s="555"/>
      <c r="E8" s="555"/>
      <c r="F8" s="555"/>
      <c r="G8" s="555"/>
      <c r="H8" s="555"/>
      <c r="I8" s="555"/>
      <c r="J8" s="555"/>
      <c r="K8" s="555"/>
      <c r="L8" s="555"/>
      <c r="M8" s="555"/>
      <c r="N8" s="556"/>
    </row>
    <row r="9" spans="1:14">
      <c r="A9" s="554"/>
      <c r="B9" s="555"/>
      <c r="C9" s="555"/>
      <c r="D9" s="555"/>
      <c r="E9" s="555"/>
      <c r="F9" s="555"/>
      <c r="G9" s="555"/>
      <c r="H9" s="555"/>
      <c r="I9" s="555"/>
      <c r="J9" s="555"/>
      <c r="K9" s="555"/>
      <c r="L9" s="555"/>
      <c r="M9" s="555"/>
      <c r="N9" s="556"/>
    </row>
    <row r="10" spans="1:14">
      <c r="A10" s="554"/>
      <c r="B10" s="555"/>
      <c r="C10" s="555"/>
      <c r="D10" s="555"/>
      <c r="E10" s="555"/>
      <c r="F10" s="555"/>
      <c r="G10" s="555"/>
      <c r="H10" s="555"/>
      <c r="I10" s="555"/>
      <c r="J10" s="555"/>
      <c r="K10" s="555"/>
      <c r="L10" s="555"/>
      <c r="M10" s="555"/>
      <c r="N10" s="556"/>
    </row>
    <row r="11" spans="1:14">
      <c r="A11" s="551" t="s">
        <v>442</v>
      </c>
      <c r="B11" s="552"/>
      <c r="C11" s="552"/>
      <c r="D11" s="552"/>
      <c r="E11" s="552"/>
      <c r="F11" s="552"/>
      <c r="G11" s="552"/>
      <c r="H11" s="552"/>
      <c r="I11" s="552"/>
      <c r="J11" s="552"/>
      <c r="K11" s="552"/>
      <c r="L11" s="552"/>
      <c r="M11" s="552"/>
      <c r="N11" s="553"/>
    </row>
    <row r="12" spans="1:14">
      <c r="A12" s="554"/>
      <c r="B12" s="555"/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6"/>
    </row>
    <row r="13" spans="1:14">
      <c r="A13" s="554"/>
      <c r="B13" s="555"/>
      <c r="C13" s="555"/>
      <c r="D13" s="555"/>
      <c r="E13" s="555"/>
      <c r="F13" s="555"/>
      <c r="G13" s="555"/>
      <c r="H13" s="555"/>
      <c r="I13" s="555"/>
      <c r="J13" s="555"/>
      <c r="K13" s="555"/>
      <c r="L13" s="555"/>
      <c r="M13" s="555"/>
      <c r="N13" s="556"/>
    </row>
    <row r="14" spans="1:14">
      <c r="A14" s="554"/>
      <c r="B14" s="555"/>
      <c r="C14" s="555"/>
      <c r="D14" s="555"/>
      <c r="E14" s="555"/>
      <c r="F14" s="555"/>
      <c r="G14" s="555"/>
      <c r="H14" s="555"/>
      <c r="I14" s="555"/>
      <c r="J14" s="555"/>
      <c r="K14" s="555"/>
      <c r="L14" s="555"/>
      <c r="M14" s="555"/>
      <c r="N14" s="556"/>
    </row>
    <row r="15" spans="1:14">
      <c r="A15" s="554"/>
      <c r="B15" s="555"/>
      <c r="C15" s="555"/>
      <c r="D15" s="555"/>
      <c r="E15" s="555"/>
      <c r="F15" s="555"/>
      <c r="G15" s="555"/>
      <c r="H15" s="555"/>
      <c r="I15" s="555"/>
      <c r="J15" s="555"/>
      <c r="K15" s="555"/>
      <c r="L15" s="555"/>
      <c r="M15" s="555"/>
      <c r="N15" s="556"/>
    </row>
    <row r="16" spans="1:14">
      <c r="A16" s="554"/>
      <c r="B16" s="555"/>
      <c r="C16" s="555"/>
      <c r="D16" s="555"/>
      <c r="E16" s="555"/>
      <c r="F16" s="555"/>
      <c r="G16" s="555"/>
      <c r="H16" s="555"/>
      <c r="I16" s="555"/>
      <c r="J16" s="555"/>
      <c r="K16" s="555"/>
      <c r="L16" s="555"/>
      <c r="M16" s="555"/>
      <c r="N16" s="556"/>
    </row>
    <row r="17" spans="1:14">
      <c r="A17" s="554"/>
      <c r="B17" s="555"/>
      <c r="C17" s="555"/>
      <c r="D17" s="555"/>
      <c r="E17" s="555"/>
      <c r="F17" s="555"/>
      <c r="G17" s="555"/>
      <c r="H17" s="555"/>
      <c r="I17" s="555"/>
      <c r="J17" s="555"/>
      <c r="K17" s="555"/>
      <c r="L17" s="555"/>
      <c r="M17" s="555"/>
      <c r="N17" s="556"/>
    </row>
    <row r="18" spans="1:14">
      <c r="A18" s="554"/>
      <c r="B18" s="555"/>
      <c r="C18" s="555"/>
      <c r="D18" s="555"/>
      <c r="E18" s="555"/>
      <c r="F18" s="555"/>
      <c r="G18" s="555"/>
      <c r="H18" s="555"/>
      <c r="I18" s="555"/>
      <c r="J18" s="555"/>
      <c r="K18" s="555"/>
      <c r="L18" s="555"/>
      <c r="M18" s="555"/>
      <c r="N18" s="556"/>
    </row>
    <row r="19" spans="1:14">
      <c r="A19" s="554"/>
      <c r="B19" s="555"/>
      <c r="C19" s="555"/>
      <c r="D19" s="555"/>
      <c r="E19" s="555"/>
      <c r="F19" s="555"/>
      <c r="G19" s="555"/>
      <c r="H19" s="555"/>
      <c r="I19" s="555"/>
      <c r="J19" s="555"/>
      <c r="K19" s="555"/>
      <c r="L19" s="555"/>
      <c r="M19" s="555"/>
      <c r="N19" s="556"/>
    </row>
    <row r="20" spans="1:14">
      <c r="A20" s="554"/>
      <c r="B20" s="555"/>
      <c r="C20" s="555"/>
      <c r="D20" s="555"/>
      <c r="E20" s="555"/>
      <c r="F20" s="555"/>
      <c r="G20" s="555"/>
      <c r="H20" s="555"/>
      <c r="I20" s="555"/>
      <c r="J20" s="555"/>
      <c r="K20" s="555"/>
      <c r="L20" s="555"/>
      <c r="M20" s="555"/>
      <c r="N20" s="556"/>
    </row>
    <row r="21" spans="1:14">
      <c r="A21" s="554"/>
      <c r="B21" s="555"/>
      <c r="C21" s="555"/>
      <c r="D21" s="555"/>
      <c r="E21" s="555"/>
      <c r="F21" s="555"/>
      <c r="G21" s="555"/>
      <c r="H21" s="555"/>
      <c r="I21" s="555"/>
      <c r="J21" s="555"/>
      <c r="K21" s="555"/>
      <c r="L21" s="555"/>
      <c r="M21" s="555"/>
      <c r="N21" s="556"/>
    </row>
    <row r="22" spans="1:14">
      <c r="A22" s="554"/>
      <c r="B22" s="555"/>
      <c r="C22" s="555"/>
      <c r="D22" s="555"/>
      <c r="E22" s="555"/>
      <c r="F22" s="555"/>
      <c r="G22" s="555"/>
      <c r="H22" s="555"/>
      <c r="I22" s="555"/>
      <c r="J22" s="555"/>
      <c r="K22" s="555"/>
      <c r="L22" s="555"/>
      <c r="M22" s="555"/>
      <c r="N22" s="556"/>
    </row>
    <row r="23" spans="1:14">
      <c r="A23" s="554"/>
      <c r="B23" s="555"/>
      <c r="C23" s="555"/>
      <c r="D23" s="555"/>
      <c r="E23" s="555"/>
      <c r="F23" s="555"/>
      <c r="G23" s="555"/>
      <c r="H23" s="555"/>
      <c r="I23" s="555"/>
      <c r="J23" s="555"/>
      <c r="K23" s="555"/>
      <c r="L23" s="555"/>
      <c r="M23" s="555"/>
      <c r="N23" s="556"/>
    </row>
    <row r="24" spans="1:14">
      <c r="A24" s="554"/>
      <c r="B24" s="555"/>
      <c r="C24" s="555"/>
      <c r="D24" s="555"/>
      <c r="E24" s="555"/>
      <c r="F24" s="555"/>
      <c r="G24" s="555"/>
      <c r="H24" s="555"/>
      <c r="I24" s="555"/>
      <c r="J24" s="555"/>
      <c r="K24" s="555"/>
      <c r="L24" s="555"/>
      <c r="M24" s="555"/>
      <c r="N24" s="556"/>
    </row>
    <row r="25" spans="1:14">
      <c r="A25" s="554"/>
      <c r="B25" s="555"/>
      <c r="C25" s="555"/>
      <c r="D25" s="555"/>
      <c r="E25" s="555"/>
      <c r="F25" s="555"/>
      <c r="G25" s="555"/>
      <c r="H25" s="555"/>
      <c r="I25" s="555"/>
      <c r="J25" s="555"/>
      <c r="K25" s="555"/>
      <c r="L25" s="555"/>
      <c r="M25" s="555"/>
      <c r="N25" s="556"/>
    </row>
    <row r="26" spans="1:14">
      <c r="A26" s="554"/>
      <c r="B26" s="555"/>
      <c r="C26" s="555"/>
      <c r="D26" s="555"/>
      <c r="E26" s="555"/>
      <c r="F26" s="555"/>
      <c r="G26" s="555"/>
      <c r="H26" s="555"/>
      <c r="I26" s="555"/>
      <c r="J26" s="555"/>
      <c r="K26" s="555"/>
      <c r="L26" s="555"/>
      <c r="M26" s="555"/>
      <c r="N26" s="556"/>
    </row>
    <row r="27" spans="1:14">
      <c r="A27" s="557" t="s">
        <v>441</v>
      </c>
      <c r="B27" s="558"/>
      <c r="C27" s="558"/>
      <c r="D27" s="558"/>
      <c r="E27" s="558"/>
      <c r="F27" s="558"/>
      <c r="G27" s="558"/>
      <c r="H27" s="558"/>
      <c r="I27" s="558"/>
      <c r="J27" s="558"/>
      <c r="K27" s="558"/>
      <c r="L27" s="558"/>
      <c r="M27" s="558"/>
      <c r="N27" s="559"/>
    </row>
    <row r="28" spans="1:14">
      <c r="A28" s="560"/>
      <c r="B28" s="561"/>
      <c r="C28" s="561"/>
      <c r="D28" s="561"/>
      <c r="E28" s="561"/>
      <c r="F28" s="561"/>
      <c r="G28" s="561"/>
      <c r="H28" s="561"/>
      <c r="I28" s="561"/>
      <c r="J28" s="561"/>
      <c r="K28" s="561"/>
      <c r="L28" s="561"/>
      <c r="M28" s="561"/>
      <c r="N28" s="562"/>
    </row>
    <row r="29" spans="1:14">
      <c r="A29" s="560"/>
      <c r="B29" s="561"/>
      <c r="C29" s="561"/>
      <c r="D29" s="561"/>
      <c r="E29" s="561"/>
      <c r="F29" s="561"/>
      <c r="G29" s="561"/>
      <c r="H29" s="561"/>
      <c r="I29" s="561"/>
      <c r="J29" s="561"/>
      <c r="K29" s="561"/>
      <c r="L29" s="561"/>
      <c r="M29" s="561"/>
      <c r="N29" s="562"/>
    </row>
    <row r="30" spans="1:14">
      <c r="A30" s="560"/>
      <c r="B30" s="561"/>
      <c r="C30" s="561"/>
      <c r="D30" s="561"/>
      <c r="E30" s="561"/>
      <c r="F30" s="561"/>
      <c r="G30" s="561"/>
      <c r="H30" s="561"/>
      <c r="I30" s="561"/>
      <c r="J30" s="561"/>
      <c r="K30" s="561"/>
      <c r="L30" s="561"/>
      <c r="M30" s="561"/>
      <c r="N30" s="562"/>
    </row>
    <row r="31" spans="1:14">
      <c r="A31" s="560"/>
      <c r="B31" s="561"/>
      <c r="C31" s="561"/>
      <c r="D31" s="561"/>
      <c r="E31" s="561"/>
      <c r="F31" s="561"/>
      <c r="G31" s="561"/>
      <c r="H31" s="561"/>
      <c r="I31" s="561"/>
      <c r="J31" s="561"/>
      <c r="K31" s="561"/>
      <c r="L31" s="561"/>
      <c r="M31" s="561"/>
      <c r="N31" s="562"/>
    </row>
    <row r="32" spans="1:14">
      <c r="A32" s="560"/>
      <c r="B32" s="561"/>
      <c r="C32" s="561"/>
      <c r="D32" s="561"/>
      <c r="E32" s="561"/>
      <c r="F32" s="561"/>
      <c r="G32" s="561"/>
      <c r="H32" s="561"/>
      <c r="I32" s="561"/>
      <c r="J32" s="561"/>
      <c r="K32" s="561"/>
      <c r="L32" s="561"/>
      <c r="M32" s="561"/>
      <c r="N32" s="562"/>
    </row>
    <row r="33" spans="1:14">
      <c r="A33" s="560"/>
      <c r="B33" s="561"/>
      <c r="C33" s="561"/>
      <c r="D33" s="561"/>
      <c r="E33" s="561"/>
      <c r="F33" s="561"/>
      <c r="G33" s="561"/>
      <c r="H33" s="561"/>
      <c r="I33" s="561"/>
      <c r="J33" s="561"/>
      <c r="K33" s="561"/>
      <c r="L33" s="561"/>
      <c r="M33" s="561"/>
      <c r="N33" s="562"/>
    </row>
    <row r="34" spans="1:14">
      <c r="A34" s="560"/>
      <c r="B34" s="561"/>
      <c r="C34" s="561"/>
      <c r="D34" s="561"/>
      <c r="E34" s="561"/>
      <c r="F34" s="561"/>
      <c r="G34" s="561"/>
      <c r="H34" s="561"/>
      <c r="I34" s="561"/>
      <c r="J34" s="561"/>
      <c r="K34" s="561"/>
      <c r="L34" s="561"/>
      <c r="M34" s="561"/>
      <c r="N34" s="562"/>
    </row>
    <row r="35" spans="1:14">
      <c r="A35" s="560"/>
      <c r="B35" s="561"/>
      <c r="C35" s="561"/>
      <c r="D35" s="561"/>
      <c r="E35" s="561"/>
      <c r="F35" s="561"/>
      <c r="G35" s="561"/>
      <c r="H35" s="561"/>
      <c r="I35" s="561"/>
      <c r="J35" s="561"/>
      <c r="K35" s="561"/>
      <c r="L35" s="561"/>
      <c r="M35" s="561"/>
      <c r="N35" s="562"/>
    </row>
    <row r="36" spans="1:14">
      <c r="A36" s="560"/>
      <c r="B36" s="561"/>
      <c r="C36" s="561"/>
      <c r="D36" s="561"/>
      <c r="E36" s="561"/>
      <c r="F36" s="561"/>
      <c r="G36" s="561"/>
      <c r="H36" s="561"/>
      <c r="I36" s="561"/>
      <c r="J36" s="561"/>
      <c r="K36" s="561"/>
      <c r="L36" s="561"/>
      <c r="M36" s="561"/>
      <c r="N36" s="562"/>
    </row>
    <row r="37" spans="1:14">
      <c r="A37" s="560"/>
      <c r="B37" s="561"/>
      <c r="C37" s="561"/>
      <c r="D37" s="561"/>
      <c r="E37" s="561"/>
      <c r="F37" s="561"/>
      <c r="G37" s="561"/>
      <c r="H37" s="561"/>
      <c r="I37" s="561"/>
      <c r="J37" s="561"/>
      <c r="K37" s="561"/>
      <c r="L37" s="561"/>
      <c r="M37" s="561"/>
      <c r="N37" s="562"/>
    </row>
    <row r="38" spans="1:14">
      <c r="A38" s="560"/>
      <c r="B38" s="561"/>
      <c r="C38" s="561"/>
      <c r="D38" s="561"/>
      <c r="E38" s="561"/>
      <c r="F38" s="561"/>
      <c r="G38" s="561"/>
      <c r="H38" s="561"/>
      <c r="I38" s="561"/>
      <c r="J38" s="561"/>
      <c r="K38" s="561"/>
      <c r="L38" s="561"/>
      <c r="M38" s="561"/>
      <c r="N38" s="562"/>
    </row>
    <row r="39" spans="1:14">
      <c r="A39" s="560"/>
      <c r="B39" s="561"/>
      <c r="C39" s="561"/>
      <c r="D39" s="561"/>
      <c r="E39" s="561"/>
      <c r="F39" s="561"/>
      <c r="G39" s="561"/>
      <c r="H39" s="561"/>
      <c r="I39" s="561"/>
      <c r="J39" s="561"/>
      <c r="K39" s="561"/>
      <c r="L39" s="561"/>
      <c r="M39" s="561"/>
      <c r="N39" s="562"/>
    </row>
    <row r="40" spans="1:14">
      <c r="A40" s="560"/>
      <c r="B40" s="561"/>
      <c r="C40" s="561"/>
      <c r="D40" s="561"/>
      <c r="E40" s="561"/>
      <c r="F40" s="561"/>
      <c r="G40" s="561"/>
      <c r="H40" s="561"/>
      <c r="I40" s="561"/>
      <c r="J40" s="561"/>
      <c r="K40" s="561"/>
      <c r="L40" s="561"/>
      <c r="M40" s="561"/>
      <c r="N40" s="562"/>
    </row>
    <row r="41" spans="1:14">
      <c r="A41" s="560"/>
      <c r="B41" s="561"/>
      <c r="C41" s="561"/>
      <c r="D41" s="561"/>
      <c r="E41" s="561"/>
      <c r="F41" s="561"/>
      <c r="G41" s="561"/>
      <c r="H41" s="561"/>
      <c r="I41" s="561"/>
      <c r="J41" s="561"/>
      <c r="K41" s="561"/>
      <c r="L41" s="561"/>
      <c r="M41" s="561"/>
      <c r="N41" s="562"/>
    </row>
    <row r="42" spans="1:14">
      <c r="A42" s="560"/>
      <c r="B42" s="561"/>
      <c r="C42" s="561"/>
      <c r="D42" s="561"/>
      <c r="E42" s="561"/>
      <c r="F42" s="561"/>
      <c r="G42" s="561"/>
      <c r="H42" s="561"/>
      <c r="I42" s="561"/>
      <c r="J42" s="561"/>
      <c r="K42" s="561"/>
      <c r="L42" s="561"/>
      <c r="M42" s="561"/>
      <c r="N42" s="562"/>
    </row>
    <row r="43" spans="1:14">
      <c r="A43" s="560"/>
      <c r="B43" s="561"/>
      <c r="C43" s="561"/>
      <c r="D43" s="561"/>
      <c r="E43" s="561"/>
      <c r="F43" s="561"/>
      <c r="G43" s="561"/>
      <c r="H43" s="561"/>
      <c r="I43" s="561"/>
      <c r="J43" s="561"/>
      <c r="K43" s="561"/>
      <c r="L43" s="561"/>
      <c r="M43" s="561"/>
      <c r="N43" s="562"/>
    </row>
    <row r="44" spans="1:14">
      <c r="A44" s="560"/>
      <c r="B44" s="561"/>
      <c r="C44" s="561"/>
      <c r="D44" s="561"/>
      <c r="E44" s="561"/>
      <c r="F44" s="561"/>
      <c r="G44" s="561"/>
      <c r="H44" s="561"/>
      <c r="I44" s="561"/>
      <c r="J44" s="561"/>
      <c r="K44" s="561"/>
      <c r="L44" s="561"/>
      <c r="M44" s="561"/>
      <c r="N44" s="562"/>
    </row>
    <row r="45" spans="1:14">
      <c r="A45" s="560"/>
      <c r="B45" s="561"/>
      <c r="C45" s="561"/>
      <c r="D45" s="561"/>
      <c r="E45" s="561"/>
      <c r="F45" s="561"/>
      <c r="G45" s="561"/>
      <c r="H45" s="561"/>
      <c r="I45" s="561"/>
      <c r="J45" s="561"/>
      <c r="K45" s="561"/>
      <c r="L45" s="561"/>
      <c r="M45" s="561"/>
      <c r="N45" s="562"/>
    </row>
    <row r="46" spans="1:14">
      <c r="A46" s="560"/>
      <c r="B46" s="561"/>
      <c r="C46" s="561"/>
      <c r="D46" s="561"/>
      <c r="E46" s="561"/>
      <c r="F46" s="561"/>
      <c r="G46" s="561"/>
      <c r="H46" s="561"/>
      <c r="I46" s="561"/>
      <c r="J46" s="561"/>
      <c r="K46" s="561"/>
      <c r="L46" s="561"/>
      <c r="M46" s="561"/>
      <c r="N46" s="562"/>
    </row>
    <row r="47" spans="1:14" ht="15" customHeight="1">
      <c r="A47" s="560"/>
      <c r="B47" s="561"/>
      <c r="C47" s="561"/>
      <c r="D47" s="561"/>
      <c r="E47" s="561"/>
      <c r="F47" s="561"/>
      <c r="G47" s="561"/>
      <c r="H47" s="561"/>
      <c r="I47" s="561"/>
      <c r="J47" s="561"/>
      <c r="K47" s="561"/>
      <c r="L47" s="561"/>
      <c r="M47" s="561"/>
      <c r="N47" s="562"/>
    </row>
    <row r="48" spans="1:14" ht="15" customHeight="1">
      <c r="A48" s="560"/>
      <c r="B48" s="561"/>
      <c r="C48" s="561"/>
      <c r="D48" s="561"/>
      <c r="E48" s="561"/>
      <c r="F48" s="561"/>
      <c r="G48" s="561"/>
      <c r="H48" s="561"/>
      <c r="I48" s="561"/>
      <c r="J48" s="561"/>
      <c r="K48" s="561"/>
      <c r="L48" s="561"/>
      <c r="M48" s="561"/>
      <c r="N48" s="562"/>
    </row>
    <row r="49" spans="1:14" ht="15" customHeight="1">
      <c r="A49" s="560"/>
      <c r="B49" s="561"/>
      <c r="C49" s="561"/>
      <c r="D49" s="561"/>
      <c r="E49" s="561"/>
      <c r="F49" s="561"/>
      <c r="G49" s="561"/>
      <c r="H49" s="561"/>
      <c r="I49" s="561"/>
      <c r="J49" s="561"/>
      <c r="K49" s="561"/>
      <c r="L49" s="561"/>
      <c r="M49" s="561"/>
      <c r="N49" s="562"/>
    </row>
    <row r="50" spans="1:14" ht="15" customHeight="1">
      <c r="A50" s="560"/>
      <c r="B50" s="561"/>
      <c r="C50" s="561"/>
      <c r="D50" s="561"/>
      <c r="E50" s="561"/>
      <c r="F50" s="561"/>
      <c r="G50" s="561"/>
      <c r="H50" s="561"/>
      <c r="I50" s="561"/>
      <c r="J50" s="561"/>
      <c r="K50" s="561"/>
      <c r="L50" s="561"/>
      <c r="M50" s="561"/>
      <c r="N50" s="562"/>
    </row>
    <row r="51" spans="1:14" ht="15" customHeight="1">
      <c r="A51" s="560"/>
      <c r="B51" s="561"/>
      <c r="C51" s="561"/>
      <c r="D51" s="561"/>
      <c r="E51" s="561"/>
      <c r="F51" s="561"/>
      <c r="G51" s="561"/>
      <c r="H51" s="561"/>
      <c r="I51" s="561"/>
      <c r="J51" s="561"/>
      <c r="K51" s="561"/>
      <c r="L51" s="561"/>
      <c r="M51" s="561"/>
      <c r="N51" s="562"/>
    </row>
    <row r="52" spans="1:14" ht="15" customHeight="1">
      <c r="A52" s="560"/>
      <c r="B52" s="561"/>
      <c r="C52" s="561"/>
      <c r="D52" s="561"/>
      <c r="E52" s="561"/>
      <c r="F52" s="561"/>
      <c r="G52" s="561"/>
      <c r="H52" s="561"/>
      <c r="I52" s="561"/>
      <c r="J52" s="561"/>
      <c r="K52" s="561"/>
      <c r="L52" s="561"/>
      <c r="M52" s="561"/>
      <c r="N52" s="562"/>
    </row>
    <row r="53" spans="1:14" ht="15" customHeight="1">
      <c r="A53" s="560"/>
      <c r="B53" s="561"/>
      <c r="C53" s="561"/>
      <c r="D53" s="561"/>
      <c r="E53" s="561"/>
      <c r="F53" s="561"/>
      <c r="G53" s="561"/>
      <c r="H53" s="561"/>
      <c r="I53" s="561"/>
      <c r="J53" s="561"/>
      <c r="K53" s="561"/>
      <c r="L53" s="561"/>
      <c r="M53" s="561"/>
      <c r="N53" s="562"/>
    </row>
    <row r="54" spans="1:14" ht="15" customHeight="1">
      <c r="A54" s="560"/>
      <c r="B54" s="561"/>
      <c r="C54" s="561"/>
      <c r="D54" s="561"/>
      <c r="E54" s="561"/>
      <c r="F54" s="561"/>
      <c r="G54" s="561"/>
      <c r="H54" s="561"/>
      <c r="I54" s="561"/>
      <c r="J54" s="561"/>
      <c r="K54" s="561"/>
      <c r="L54" s="561"/>
      <c r="M54" s="561"/>
      <c r="N54" s="562"/>
    </row>
    <row r="55" spans="1:14" ht="15" customHeight="1">
      <c r="A55" s="560"/>
      <c r="B55" s="561"/>
      <c r="C55" s="561"/>
      <c r="D55" s="561"/>
      <c r="E55" s="561"/>
      <c r="F55" s="561"/>
      <c r="G55" s="561"/>
      <c r="H55" s="561"/>
      <c r="I55" s="561"/>
      <c r="J55" s="561"/>
      <c r="K55" s="561"/>
      <c r="L55" s="561"/>
      <c r="M55" s="561"/>
      <c r="N55" s="562"/>
    </row>
    <row r="56" spans="1:14" ht="15" customHeight="1">
      <c r="A56" s="560"/>
      <c r="B56" s="561"/>
      <c r="C56" s="561"/>
      <c r="D56" s="561"/>
      <c r="E56" s="561"/>
      <c r="F56" s="561"/>
      <c r="G56" s="561"/>
      <c r="H56" s="561"/>
      <c r="I56" s="561"/>
      <c r="J56" s="561"/>
      <c r="K56" s="561"/>
      <c r="L56" s="561"/>
      <c r="M56" s="561"/>
      <c r="N56" s="562"/>
    </row>
    <row r="57" spans="1:14" ht="15" customHeight="1">
      <c r="A57" s="560"/>
      <c r="B57" s="561"/>
      <c r="C57" s="561"/>
      <c r="D57" s="561"/>
      <c r="E57" s="561"/>
      <c r="F57" s="561"/>
      <c r="G57" s="561"/>
      <c r="H57" s="561"/>
      <c r="I57" s="561"/>
      <c r="J57" s="561"/>
      <c r="K57" s="561"/>
      <c r="L57" s="561"/>
      <c r="M57" s="561"/>
      <c r="N57" s="562"/>
    </row>
    <row r="58" spans="1:14" ht="15" customHeight="1">
      <c r="A58" s="560"/>
      <c r="B58" s="561"/>
      <c r="C58" s="561"/>
      <c r="D58" s="561"/>
      <c r="E58" s="561"/>
      <c r="F58" s="561"/>
      <c r="G58" s="561"/>
      <c r="H58" s="561"/>
      <c r="I58" s="561"/>
      <c r="J58" s="561"/>
      <c r="K58" s="561"/>
      <c r="L58" s="561"/>
      <c r="M58" s="561"/>
      <c r="N58" s="562"/>
    </row>
    <row r="59" spans="1:14" ht="15" customHeight="1">
      <c r="A59" s="560"/>
      <c r="B59" s="561"/>
      <c r="C59" s="561"/>
      <c r="D59" s="561"/>
      <c r="E59" s="561"/>
      <c r="F59" s="561"/>
      <c r="G59" s="561"/>
      <c r="H59" s="561"/>
      <c r="I59" s="561"/>
      <c r="J59" s="561"/>
      <c r="K59" s="561"/>
      <c r="L59" s="561"/>
      <c r="M59" s="561"/>
      <c r="N59" s="562"/>
    </row>
    <row r="60" spans="1:14" ht="15" customHeight="1">
      <c r="A60" s="560"/>
      <c r="B60" s="561"/>
      <c r="C60" s="561"/>
      <c r="D60" s="561"/>
      <c r="E60" s="561"/>
      <c r="F60" s="561"/>
      <c r="G60" s="561"/>
      <c r="H60" s="561"/>
      <c r="I60" s="561"/>
      <c r="J60" s="561"/>
      <c r="K60" s="561"/>
      <c r="L60" s="561"/>
      <c r="M60" s="561"/>
      <c r="N60" s="562"/>
    </row>
    <row r="61" spans="1:14" ht="15" customHeight="1">
      <c r="A61" s="560"/>
      <c r="B61" s="561"/>
      <c r="C61" s="561"/>
      <c r="D61" s="561"/>
      <c r="E61" s="561"/>
      <c r="F61" s="561"/>
      <c r="G61" s="561"/>
      <c r="H61" s="561"/>
      <c r="I61" s="561"/>
      <c r="J61" s="561"/>
      <c r="K61" s="561"/>
      <c r="L61" s="561"/>
      <c r="M61" s="561"/>
      <c r="N61" s="562"/>
    </row>
    <row r="62" spans="1:14" ht="15" customHeight="1">
      <c r="A62" s="560"/>
      <c r="B62" s="561"/>
      <c r="C62" s="561"/>
      <c r="D62" s="561"/>
      <c r="E62" s="561"/>
      <c r="F62" s="561"/>
      <c r="G62" s="561"/>
      <c r="H62" s="561"/>
      <c r="I62" s="561"/>
      <c r="J62" s="561"/>
      <c r="K62" s="561"/>
      <c r="L62" s="561"/>
      <c r="M62" s="561"/>
      <c r="N62" s="562"/>
    </row>
    <row r="63" spans="1:14" ht="15" customHeight="1">
      <c r="A63" s="560"/>
      <c r="B63" s="561"/>
      <c r="C63" s="561"/>
      <c r="D63" s="561"/>
      <c r="E63" s="561"/>
      <c r="F63" s="561"/>
      <c r="G63" s="561"/>
      <c r="H63" s="561"/>
      <c r="I63" s="561"/>
      <c r="J63" s="561"/>
      <c r="K63" s="561"/>
      <c r="L63" s="561"/>
      <c r="M63" s="561"/>
      <c r="N63" s="562"/>
    </row>
    <row r="64" spans="1:14" ht="15" customHeight="1">
      <c r="A64" s="560"/>
      <c r="B64" s="561"/>
      <c r="C64" s="561"/>
      <c r="D64" s="561"/>
      <c r="E64" s="561"/>
      <c r="F64" s="561"/>
      <c r="G64" s="561"/>
      <c r="H64" s="561"/>
      <c r="I64" s="561"/>
      <c r="J64" s="561"/>
      <c r="K64" s="561"/>
      <c r="L64" s="561"/>
      <c r="M64" s="561"/>
      <c r="N64" s="562"/>
    </row>
    <row r="65" spans="1:14" ht="15" customHeight="1">
      <c r="A65" s="560"/>
      <c r="B65" s="561"/>
      <c r="C65" s="561"/>
      <c r="D65" s="561"/>
      <c r="E65" s="561"/>
      <c r="F65" s="561"/>
      <c r="G65" s="561"/>
      <c r="H65" s="561"/>
      <c r="I65" s="561"/>
      <c r="J65" s="561"/>
      <c r="K65" s="561"/>
      <c r="L65" s="561"/>
      <c r="M65" s="561"/>
      <c r="N65" s="562"/>
    </row>
    <row r="66" spans="1:14" ht="15" customHeight="1">
      <c r="A66" s="560"/>
      <c r="B66" s="561"/>
      <c r="C66" s="561"/>
      <c r="D66" s="561"/>
      <c r="E66" s="561"/>
      <c r="F66" s="561"/>
      <c r="G66" s="561"/>
      <c r="H66" s="561"/>
      <c r="I66" s="561"/>
      <c r="J66" s="561"/>
      <c r="K66" s="561"/>
      <c r="L66" s="561"/>
      <c r="M66" s="561"/>
      <c r="N66" s="562"/>
    </row>
    <row r="67" spans="1:14" ht="15" hidden="1" customHeight="1">
      <c r="A67" s="560"/>
      <c r="B67" s="561"/>
      <c r="C67" s="561"/>
      <c r="D67" s="561"/>
      <c r="E67" s="561"/>
      <c r="F67" s="561"/>
      <c r="G67" s="561"/>
      <c r="H67" s="561"/>
      <c r="I67" s="561"/>
      <c r="J67" s="561"/>
      <c r="K67" s="561"/>
      <c r="L67" s="561"/>
      <c r="M67" s="561"/>
      <c r="N67" s="562"/>
    </row>
    <row r="68" spans="1:14" ht="15" hidden="1" customHeight="1">
      <c r="A68" s="560"/>
      <c r="B68" s="561"/>
      <c r="C68" s="561"/>
      <c r="D68" s="561"/>
      <c r="E68" s="561"/>
      <c r="F68" s="561"/>
      <c r="G68" s="561"/>
      <c r="H68" s="561"/>
      <c r="I68" s="561"/>
      <c r="J68" s="561"/>
      <c r="K68" s="561"/>
      <c r="L68" s="561"/>
      <c r="M68" s="561"/>
      <c r="N68" s="562"/>
    </row>
    <row r="69" spans="1:14" ht="15" hidden="1" customHeight="1">
      <c r="A69" s="560"/>
      <c r="B69" s="561"/>
      <c r="C69" s="561"/>
      <c r="D69" s="561"/>
      <c r="E69" s="561"/>
      <c r="F69" s="561"/>
      <c r="G69" s="561"/>
      <c r="H69" s="561"/>
      <c r="I69" s="561"/>
      <c r="J69" s="561"/>
      <c r="K69" s="561"/>
      <c r="L69" s="561"/>
      <c r="M69" s="561"/>
      <c r="N69" s="562"/>
    </row>
    <row r="70" spans="1:14" ht="15" hidden="1" customHeight="1">
      <c r="A70" s="560"/>
      <c r="B70" s="561"/>
      <c r="C70" s="561"/>
      <c r="D70" s="561"/>
      <c r="E70" s="561"/>
      <c r="F70" s="561"/>
      <c r="G70" s="561"/>
      <c r="H70" s="561"/>
      <c r="I70" s="561"/>
      <c r="J70" s="561"/>
      <c r="K70" s="561"/>
      <c r="L70" s="561"/>
      <c r="M70" s="561"/>
      <c r="N70" s="562"/>
    </row>
    <row r="71" spans="1:14" ht="15" hidden="1" customHeight="1">
      <c r="A71" s="560"/>
      <c r="B71" s="561"/>
      <c r="C71" s="561"/>
      <c r="D71" s="561"/>
      <c r="E71" s="561"/>
      <c r="F71" s="561"/>
      <c r="G71" s="561"/>
      <c r="H71" s="561"/>
      <c r="I71" s="561"/>
      <c r="J71" s="561"/>
      <c r="K71" s="561"/>
      <c r="L71" s="561"/>
      <c r="M71" s="561"/>
      <c r="N71" s="562"/>
    </row>
    <row r="72" spans="1:14" ht="15" hidden="1" customHeight="1">
      <c r="A72" s="560"/>
      <c r="B72" s="561"/>
      <c r="C72" s="561"/>
      <c r="D72" s="561"/>
      <c r="E72" s="561"/>
      <c r="F72" s="561"/>
      <c r="G72" s="561"/>
      <c r="H72" s="561"/>
      <c r="I72" s="561"/>
      <c r="J72" s="561"/>
      <c r="K72" s="561"/>
      <c r="L72" s="561"/>
      <c r="M72" s="561"/>
      <c r="N72" s="562"/>
    </row>
    <row r="73" spans="1:14" ht="15" hidden="1" customHeight="1">
      <c r="A73" s="563"/>
      <c r="B73" s="564"/>
      <c r="C73" s="564"/>
      <c r="D73" s="564"/>
      <c r="E73" s="564"/>
      <c r="F73" s="564"/>
      <c r="G73" s="564"/>
      <c r="H73" s="564"/>
      <c r="I73" s="564"/>
      <c r="J73" s="564"/>
      <c r="K73" s="564"/>
      <c r="L73" s="564"/>
      <c r="M73" s="564"/>
      <c r="N73" s="565"/>
    </row>
    <row r="74" spans="1:14" ht="15" hidden="1" customHeight="1"/>
    <row r="75" spans="1:14" hidden="1"/>
    <row r="76" spans="1:14" hidden="1"/>
    <row r="77" spans="1:14" hidden="1"/>
  </sheetData>
  <sheetProtection algorithmName="SHA-512" hashValue="Yv3sXd+34Ei4sKvUpyoUCR3dKqEn01aip8JoXePYqw45XpTOIb6I1nZfX5Ss8TMezzbdfQuQORrquTuE4WrKDQ==" saltValue="Xmh3wfppT4sjVAeBgu2d1Q==" spinCount="100000" sheet="1" objects="1" scenarios="1" formatColumns="0" formatRows="0"/>
  <mergeCells count="4">
    <mergeCell ref="A1:N1"/>
    <mergeCell ref="A2:N10"/>
    <mergeCell ref="A11:N26"/>
    <mergeCell ref="A27:N7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6">
    <tabColor rgb="FFFFFF00"/>
  </sheetPr>
  <dimension ref="A2:AMJ24"/>
  <sheetViews>
    <sheetView showGridLines="0" showZeros="0" zoomScaleNormal="100" workbookViewId="0"/>
  </sheetViews>
  <sheetFormatPr defaultColWidth="9.140625" defaultRowHeight="15.75"/>
  <cols>
    <col min="1" max="1" width="3.7109375" style="237" customWidth="1"/>
    <col min="2" max="2" width="8.85546875" style="250" customWidth="1"/>
    <col min="3" max="3" width="35.85546875" style="245" customWidth="1"/>
    <col min="4" max="4" width="9.7109375" style="245" customWidth="1"/>
    <col min="5" max="5" width="11.140625" style="246" customWidth="1"/>
    <col min="6" max="6" width="8.7109375" style="247" customWidth="1"/>
    <col min="7" max="7" width="11.7109375" style="246" customWidth="1"/>
    <col min="8" max="8" width="15.7109375" style="247" customWidth="1"/>
    <col min="9" max="9" width="8.85546875" style="247" customWidth="1"/>
    <col min="10" max="11" width="20.7109375" style="247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225"/>
  </cols>
  <sheetData>
    <row r="2" spans="1:48" ht="18" customHeight="1">
      <c r="A2" s="235"/>
      <c r="B2" s="513" t="s">
        <v>0</v>
      </c>
      <c r="C2" s="521" t="s">
        <v>1</v>
      </c>
      <c r="D2" s="522"/>
      <c r="E2" s="522"/>
      <c r="F2" s="522"/>
      <c r="G2" s="522"/>
      <c r="H2" s="522"/>
      <c r="I2" s="522"/>
      <c r="J2" s="522"/>
      <c r="K2" s="523"/>
    </row>
    <row r="3" spans="1:48" ht="18" customHeight="1">
      <c r="A3" s="235"/>
      <c r="B3" s="513"/>
      <c r="C3" s="533" t="s">
        <v>188</v>
      </c>
      <c r="D3" s="534"/>
      <c r="E3" s="534"/>
      <c r="F3" s="534"/>
      <c r="G3" s="534"/>
      <c r="H3" s="534"/>
      <c r="I3" s="534"/>
      <c r="J3" s="534"/>
      <c r="K3" s="535"/>
      <c r="M3" s="226"/>
      <c r="N3" s="227"/>
      <c r="O3" s="227"/>
      <c r="P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8"/>
    </row>
    <row r="4" spans="1:48" ht="18" customHeight="1">
      <c r="A4" s="235"/>
      <c r="B4" s="514" t="s">
        <v>2</v>
      </c>
      <c r="C4" s="533" t="s">
        <v>192</v>
      </c>
      <c r="D4" s="534"/>
      <c r="E4" s="534"/>
      <c r="F4" s="534"/>
      <c r="G4" s="534"/>
      <c r="H4" s="534"/>
      <c r="I4" s="534"/>
      <c r="J4" s="534"/>
      <c r="K4" s="535"/>
    </row>
    <row r="5" spans="1:48" ht="30" customHeight="1">
      <c r="A5" s="235"/>
      <c r="B5" s="514"/>
      <c r="C5" s="516" t="s">
        <v>356</v>
      </c>
      <c r="D5" s="517"/>
      <c r="E5" s="517"/>
      <c r="F5" s="517"/>
      <c r="G5" s="517"/>
      <c r="H5" s="517"/>
      <c r="I5" s="517"/>
      <c r="J5" s="517"/>
      <c r="K5" s="518"/>
      <c r="M5" s="381"/>
    </row>
    <row r="6" spans="1:48" ht="18" customHeight="1">
      <c r="A6" s="235"/>
      <c r="B6" s="514"/>
      <c r="C6" s="537" t="s">
        <v>69</v>
      </c>
      <c r="D6" s="537"/>
      <c r="E6" s="537"/>
      <c r="F6" s="537"/>
      <c r="G6" s="537"/>
      <c r="H6" s="519" t="s">
        <v>3</v>
      </c>
      <c r="I6" s="519"/>
      <c r="J6" s="519"/>
      <c r="K6" s="567">
        <v>0.24179999999999999</v>
      </c>
      <c r="M6" s="381"/>
    </row>
    <row r="7" spans="1:48" ht="18" customHeight="1">
      <c r="A7" s="235"/>
      <c r="B7" s="515"/>
      <c r="C7" s="537" t="s">
        <v>59</v>
      </c>
      <c r="D7" s="537"/>
      <c r="E7" s="537"/>
      <c r="F7" s="537"/>
      <c r="G7" s="537"/>
      <c r="H7" s="520" t="s">
        <v>4</v>
      </c>
      <c r="I7" s="520"/>
      <c r="J7" s="520"/>
      <c r="K7" s="566">
        <v>0.14019999999999999</v>
      </c>
      <c r="M7" s="381"/>
    </row>
    <row r="8" spans="1:48" ht="54" customHeight="1">
      <c r="A8" s="235"/>
      <c r="B8" s="236" t="s">
        <v>5</v>
      </c>
      <c r="C8" s="256" t="s">
        <v>6</v>
      </c>
      <c r="D8" s="257" t="s">
        <v>9</v>
      </c>
      <c r="E8" s="258" t="s">
        <v>10</v>
      </c>
      <c r="F8" s="256" t="s">
        <v>11</v>
      </c>
      <c r="G8" s="258" t="s">
        <v>12</v>
      </c>
      <c r="H8" s="256" t="s">
        <v>189</v>
      </c>
      <c r="I8" s="256" t="s">
        <v>13</v>
      </c>
      <c r="J8" s="256" t="s">
        <v>190</v>
      </c>
      <c r="K8" s="256" t="s">
        <v>191</v>
      </c>
    </row>
    <row r="9" spans="1:48" s="1" customFormat="1">
      <c r="A9" s="237"/>
      <c r="B9" s="238"/>
      <c r="C9" s="383"/>
      <c r="D9" s="384"/>
      <c r="E9" s="385"/>
      <c r="F9" s="386"/>
      <c r="G9" s="387"/>
      <c r="H9" s="386"/>
      <c r="I9" s="386"/>
      <c r="J9" s="386"/>
      <c r="K9" s="388"/>
      <c r="L9" s="2"/>
      <c r="M9" s="2"/>
    </row>
    <row r="10" spans="1:48" s="1" customFormat="1">
      <c r="A10" s="237"/>
      <c r="B10" s="222">
        <f>B14</f>
        <v>1</v>
      </c>
      <c r="C10" s="80" t="str">
        <f>UPPER(C14)</f>
        <v>IMPERMEABILIZAÇÕES</v>
      </c>
      <c r="D10" s="389"/>
      <c r="E10" s="390"/>
      <c r="F10" s="260"/>
      <c r="G10" s="261"/>
      <c r="H10" s="260"/>
      <c r="I10" s="260"/>
      <c r="J10" s="260"/>
      <c r="K10" s="379">
        <f>K18</f>
        <v>0</v>
      </c>
      <c r="L10" s="2"/>
      <c r="M10" s="2"/>
    </row>
    <row r="11" spans="1:48" s="1" customFormat="1">
      <c r="A11" s="237"/>
      <c r="B11" s="239"/>
      <c r="C11" s="391"/>
      <c r="D11" s="392"/>
      <c r="E11" s="393"/>
      <c r="F11" s="394"/>
      <c r="G11" s="395"/>
      <c r="H11" s="394"/>
      <c r="I11" s="394"/>
      <c r="J11" s="394"/>
      <c r="K11" s="396"/>
      <c r="L11" s="2"/>
      <c r="M11" s="2"/>
    </row>
    <row r="12" spans="1:48" s="1" customFormat="1">
      <c r="A12" s="237"/>
      <c r="B12" s="262"/>
      <c r="C12" s="263" t="s">
        <v>7</v>
      </c>
      <c r="D12" s="397"/>
      <c r="E12" s="398"/>
      <c r="F12" s="263"/>
      <c r="G12" s="264"/>
      <c r="H12" s="263"/>
      <c r="I12" s="263"/>
      <c r="J12" s="263"/>
      <c r="K12" s="380">
        <f>SUM(K9:K11)</f>
        <v>0</v>
      </c>
      <c r="L12" s="3"/>
    </row>
    <row r="13" spans="1:48" s="221" customFormat="1">
      <c r="A13" s="399"/>
      <c r="B13" s="265"/>
      <c r="C13" s="266"/>
      <c r="D13" s="400"/>
      <c r="E13" s="401"/>
      <c r="F13" s="267"/>
      <c r="G13" s="268"/>
      <c r="H13" s="268"/>
      <c r="I13" s="268"/>
      <c r="J13" s="268"/>
      <c r="K13" s="4"/>
      <c r="M13" s="382"/>
    </row>
    <row r="14" spans="1:48" s="5" customFormat="1" ht="16.5" thickBot="1">
      <c r="A14" s="402"/>
      <c r="B14" s="269">
        <v>1</v>
      </c>
      <c r="C14" s="270" t="s">
        <v>46</v>
      </c>
      <c r="D14" s="403"/>
      <c r="E14" s="404"/>
      <c r="F14" s="405"/>
      <c r="G14" s="406"/>
      <c r="H14" s="407"/>
      <c r="I14" s="10"/>
      <c r="J14" s="407">
        <f t="shared" ref="J14:J19" si="0">ROUND(H14*(I14+1),2)</f>
        <v>0</v>
      </c>
      <c r="K14" s="408"/>
      <c r="L14" s="6"/>
      <c r="M14" s="7"/>
    </row>
    <row r="15" spans="1:48" s="8" customFormat="1" ht="63.75" thickBot="1">
      <c r="A15" s="247"/>
      <c r="B15" s="276" t="s">
        <v>14</v>
      </c>
      <c r="C15" s="282" t="str">
        <f>'Resumo Cotações'!$C$5</f>
        <v>Fornecimento de materiais para aplicação de revestimento epóxi de alta resistência (MC DUR 1800 FF (0,80 Kg/m²))</v>
      </c>
      <c r="D15" s="278"/>
      <c r="E15" s="279"/>
      <c r="F15" s="280" t="str">
        <f>'Resumo Cotações'!$D$5</f>
        <v>m²</v>
      </c>
      <c r="G15" s="281">
        <f>ROUND('Q-Descarregamento'!$C$138,2)</f>
        <v>172.25</v>
      </c>
      <c r="H15" s="300"/>
      <c r="I15" s="29">
        <f>$K$7</f>
        <v>0.14019999999999999</v>
      </c>
      <c r="J15" s="299">
        <f>ROUND(H15*(I15+1),2)</f>
        <v>0</v>
      </c>
      <c r="K15" s="299">
        <f>ROUND(G15*J15,2)</f>
        <v>0</v>
      </c>
      <c r="M15" s="7"/>
    </row>
    <row r="16" spans="1:48" s="8" customFormat="1" ht="63.75" thickBot="1">
      <c r="A16" s="247"/>
      <c r="B16" s="409" t="s">
        <v>17</v>
      </c>
      <c r="C16" s="282" t="str">
        <f>'Resumo Cotações'!$C$6</f>
        <v>Fornecimento de materiais para aplicação de revestimento de uretano argamassado de alta resistência (MC DUR PowerCoat 2500 (14,7 Kg/m²))</v>
      </c>
      <c r="D16" s="278"/>
      <c r="E16" s="279"/>
      <c r="F16" s="280" t="str">
        <f>'Resumo Cotações'!$D$6</f>
        <v>m²</v>
      </c>
      <c r="G16" s="281">
        <f>ROUND('Q-Descarregamento'!$C$138,2)</f>
        <v>172.25</v>
      </c>
      <c r="H16" s="300"/>
      <c r="I16" s="29">
        <f>$K$7</f>
        <v>0.14019999999999999</v>
      </c>
      <c r="J16" s="299">
        <f>ROUND(H16*(I16+1),2)</f>
        <v>0</v>
      </c>
      <c r="K16" s="299">
        <f>ROUND(G16*J16,2)</f>
        <v>0</v>
      </c>
      <c r="M16" s="7"/>
    </row>
    <row r="17" spans="1:13" s="5" customFormat="1">
      <c r="A17" s="402"/>
      <c r="B17" s="410"/>
      <c r="C17" s="411"/>
      <c r="D17" s="403"/>
      <c r="E17" s="404"/>
      <c r="F17" s="405"/>
      <c r="G17" s="406"/>
      <c r="H17" s="407"/>
      <c r="I17" s="10"/>
      <c r="J17" s="407">
        <f t="shared" si="0"/>
        <v>0</v>
      </c>
      <c r="K17" s="408"/>
      <c r="L17" s="6"/>
      <c r="M17" s="7"/>
    </row>
    <row r="18" spans="1:13" s="5" customFormat="1">
      <c r="A18" s="402"/>
      <c r="B18" s="410"/>
      <c r="C18" s="263" t="s">
        <v>24</v>
      </c>
      <c r="D18" s="412"/>
      <c r="E18" s="413"/>
      <c r="F18" s="414"/>
      <c r="G18" s="415"/>
      <c r="H18" s="416"/>
      <c r="I18" s="10"/>
      <c r="J18" s="407">
        <f t="shared" si="0"/>
        <v>0</v>
      </c>
      <c r="K18" s="301">
        <f>SUM(K15:K17)</f>
        <v>0</v>
      </c>
      <c r="L18" s="6"/>
      <c r="M18" s="7"/>
    </row>
    <row r="19" spans="1:13" s="5" customFormat="1">
      <c r="A19" s="402"/>
      <c r="B19" s="410"/>
      <c r="C19" s="417"/>
      <c r="D19" s="403"/>
      <c r="E19" s="404"/>
      <c r="F19" s="405"/>
      <c r="G19" s="406"/>
      <c r="H19" s="407"/>
      <c r="I19" s="10"/>
      <c r="J19" s="407">
        <f t="shared" si="0"/>
        <v>0</v>
      </c>
      <c r="K19" s="408"/>
      <c r="L19" s="6"/>
      <c r="M19" s="7"/>
    </row>
    <row r="20" spans="1:13" s="5" customFormat="1" ht="78.75">
      <c r="A20" s="402"/>
      <c r="B20" s="418"/>
      <c r="C20" s="289" t="s">
        <v>386</v>
      </c>
      <c r="D20" s="419"/>
      <c r="E20" s="413"/>
      <c r="F20" s="414"/>
      <c r="G20" s="415"/>
      <c r="H20" s="420"/>
      <c r="I20" s="421"/>
      <c r="J20" s="407"/>
      <c r="K20" s="422"/>
      <c r="L20" s="7"/>
    </row>
    <row r="21" spans="1:13" s="5" customFormat="1">
      <c r="A21" s="402"/>
      <c r="B21" s="418"/>
      <c r="C21" s="414"/>
      <c r="D21" s="423"/>
      <c r="E21" s="413"/>
      <c r="F21" s="414"/>
      <c r="G21" s="415"/>
      <c r="H21" s="420"/>
      <c r="I21" s="421"/>
      <c r="J21" s="407"/>
      <c r="K21" s="422"/>
      <c r="L21" s="7"/>
    </row>
    <row r="22" spans="1:13" s="1" customFormat="1">
      <c r="A22" s="237"/>
      <c r="B22" s="424"/>
      <c r="C22" s="291" t="s">
        <v>7</v>
      </c>
      <c r="D22" s="425"/>
      <c r="E22" s="426"/>
      <c r="F22" s="427"/>
      <c r="G22" s="428"/>
      <c r="H22" s="428"/>
      <c r="I22" s="428"/>
      <c r="J22" s="428"/>
      <c r="K22" s="302">
        <f>SUM(K14:K21)/2</f>
        <v>0</v>
      </c>
      <c r="L22" s="11"/>
    </row>
    <row r="23" spans="1:13" s="1" customFormat="1">
      <c r="A23" s="237"/>
      <c r="B23" s="243"/>
      <c r="C23" s="429"/>
      <c r="D23" s="430"/>
      <c r="E23" s="431"/>
      <c r="F23" s="432"/>
      <c r="G23" s="433"/>
      <c r="H23" s="434"/>
      <c r="I23" s="434"/>
      <c r="J23" s="434"/>
      <c r="K23" s="433"/>
    </row>
    <row r="24" spans="1:13" s="1" customFormat="1">
      <c r="A24" s="237"/>
      <c r="B24" s="244"/>
      <c r="C24" s="245"/>
      <c r="D24" s="245"/>
      <c r="E24" s="246"/>
      <c r="F24" s="247"/>
      <c r="G24" s="246"/>
      <c r="H24" s="248"/>
      <c r="I24" s="248"/>
      <c r="J24" s="248"/>
      <c r="K24" s="247"/>
    </row>
  </sheetData>
  <sheetProtection algorithmName="SHA-512" hashValue="1OD525P7ScaoLoLjjgw0JQQLZlbIXfshQ6vglQ3A4k+q6cljuKDAzXNFlfkEh4sYc3nvXwV/5oVB+Hs7K016RA==" saltValue="GFG1So6PS2NsNwspmoRyOQ==" spinCount="100000" sheet="1" objects="1" scenarios="1" formatColumns="0" formatRows="0"/>
  <mergeCells count="10">
    <mergeCell ref="B2:B3"/>
    <mergeCell ref="B4:B7"/>
    <mergeCell ref="C2:K2"/>
    <mergeCell ref="C3:K3"/>
    <mergeCell ref="C4:K4"/>
    <mergeCell ref="C5:K5"/>
    <mergeCell ref="C6:G6"/>
    <mergeCell ref="H6:J6"/>
    <mergeCell ref="C7:G7"/>
    <mergeCell ref="H7:J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 4.&amp;P&amp;R&amp;"Arial,Itálico"&amp;10Origem: 408-Orçamento_Rel 6</oddFooter>
  </headerFooter>
  <rowBreaks count="1" manualBreakCount="1">
    <brk id="13" min="1" max="10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8">
    <tabColor theme="9" tint="0.39997558519241921"/>
  </sheetPr>
  <dimension ref="B2:M36"/>
  <sheetViews>
    <sheetView zoomScaleSheetLayoutView="110" workbookViewId="0">
      <selection activeCell="F16" sqref="F16"/>
    </sheetView>
  </sheetViews>
  <sheetFormatPr defaultColWidth="9.140625" defaultRowHeight="12.75" customHeight="1"/>
  <cols>
    <col min="1" max="1" width="9.140625" style="96"/>
    <col min="2" max="2" width="65.42578125" style="96" customWidth="1"/>
    <col min="3" max="4" width="11.7109375" style="96" customWidth="1"/>
    <col min="5" max="5" width="14.28515625" style="96" customWidth="1"/>
    <col min="6" max="16384" width="9.140625" style="96"/>
  </cols>
  <sheetData>
    <row r="2" spans="2:13" s="88" customFormat="1">
      <c r="B2" s="547" t="s">
        <v>232</v>
      </c>
      <c r="C2" s="547"/>
      <c r="D2" s="547"/>
      <c r="E2" s="87"/>
    </row>
    <row r="3" spans="2:13" s="88" customFormat="1">
      <c r="B3" s="548" t="s">
        <v>25</v>
      </c>
      <c r="C3" s="548"/>
      <c r="D3" s="548"/>
      <c r="E3" s="87"/>
    </row>
    <row r="4" spans="2:13" s="88" customFormat="1" ht="12.75" customHeight="1">
      <c r="B4" s="89"/>
      <c r="C4" s="90"/>
      <c r="D4" s="90"/>
      <c r="E4" s="87"/>
    </row>
    <row r="5" spans="2:13" s="119" customFormat="1" ht="12.75" customHeight="1">
      <c r="B5" s="100" t="s">
        <v>228</v>
      </c>
      <c r="C5" s="115"/>
      <c r="D5" s="116"/>
      <c r="E5" s="117"/>
      <c r="F5" s="118"/>
    </row>
    <row r="6" spans="2:13" s="119" customFormat="1" ht="12.75" customHeight="1">
      <c r="B6" s="100"/>
      <c r="C6" s="115"/>
      <c r="D6" s="116"/>
      <c r="E6" s="117"/>
      <c r="F6" s="118"/>
    </row>
    <row r="7" spans="2:13" s="119" customFormat="1" ht="12.75" customHeight="1">
      <c r="B7" s="100" t="s">
        <v>234</v>
      </c>
      <c r="C7" s="130">
        <v>2</v>
      </c>
      <c r="D7" s="100" t="s">
        <v>28</v>
      </c>
      <c r="E7" s="117"/>
      <c r="F7" s="118"/>
    </row>
    <row r="8" spans="2:13" s="119" customFormat="1" ht="12.75" customHeight="1">
      <c r="B8" s="100" t="s">
        <v>102</v>
      </c>
      <c r="C8" s="131">
        <f>C7</f>
        <v>2</v>
      </c>
      <c r="D8" s="121" t="str">
        <f>D7</f>
        <v>mês</v>
      </c>
      <c r="E8" s="117"/>
      <c r="F8" s="118"/>
    </row>
    <row r="9" spans="2:13" s="119" customFormat="1" ht="12.75" customHeight="1">
      <c r="B9" s="100"/>
      <c r="C9" s="115"/>
      <c r="D9" s="116"/>
      <c r="E9" s="117"/>
      <c r="F9" s="118"/>
    </row>
    <row r="10" spans="2:13" s="119" customFormat="1" ht="12.75" customHeight="1">
      <c r="B10" s="191" t="s">
        <v>238</v>
      </c>
      <c r="C10" s="194">
        <f>C8</f>
        <v>2</v>
      </c>
      <c r="D10" s="192" t="str">
        <f>D8</f>
        <v>mês</v>
      </c>
      <c r="E10" s="193"/>
      <c r="F10" s="118"/>
    </row>
    <row r="11" spans="2:13" s="105" customFormat="1" ht="12.75" customHeight="1">
      <c r="B11" s="108"/>
      <c r="C11" s="108"/>
      <c r="D11" s="109"/>
      <c r="E11" s="104"/>
      <c r="K11" s="94"/>
      <c r="L11" s="103"/>
      <c r="M11" s="102"/>
    </row>
    <row r="12" spans="2:13" s="105" customFormat="1" ht="12.75" customHeight="1">
      <c r="B12" s="110"/>
      <c r="C12" s="111"/>
      <c r="D12" s="110"/>
      <c r="E12" s="112"/>
    </row>
    <row r="13" spans="2:13" s="119" customFormat="1" ht="12.75" customHeight="1">
      <c r="B13" s="100" t="s">
        <v>376</v>
      </c>
      <c r="C13" s="115"/>
      <c r="D13" s="116"/>
      <c r="E13" s="117"/>
      <c r="F13" s="118"/>
    </row>
    <row r="14" spans="2:13" s="119" customFormat="1" ht="12.75" customHeight="1">
      <c r="B14" s="100"/>
      <c r="C14" s="115"/>
      <c r="D14" s="116"/>
      <c r="E14" s="117"/>
      <c r="F14" s="118"/>
    </row>
    <row r="15" spans="2:13" s="119" customFormat="1" ht="12.75" customHeight="1">
      <c r="B15" s="100" t="s">
        <v>102</v>
      </c>
      <c r="C15" s="101">
        <v>0</v>
      </c>
      <c r="D15" s="121" t="s">
        <v>32</v>
      </c>
      <c r="E15" s="117"/>
      <c r="F15" s="118"/>
    </row>
    <row r="16" spans="2:13" s="119" customFormat="1" ht="12.75" customHeight="1">
      <c r="B16" s="100"/>
      <c r="C16" s="115"/>
      <c r="D16" s="116"/>
      <c r="E16" s="117"/>
      <c r="F16" s="118"/>
    </row>
    <row r="17" spans="2:11" s="119" customFormat="1" ht="12.75" customHeight="1">
      <c r="B17" s="191" t="s">
        <v>235</v>
      </c>
      <c r="C17" s="191">
        <f>(C15)</f>
        <v>0</v>
      </c>
      <c r="D17" s="192" t="str">
        <f>D15</f>
        <v>m³</v>
      </c>
      <c r="E17" s="193"/>
      <c r="F17" s="118"/>
    </row>
    <row r="18" spans="2:11" s="119" customFormat="1" ht="12.75" customHeight="1">
      <c r="B18" s="100"/>
      <c r="C18" s="115"/>
      <c r="D18" s="116"/>
      <c r="E18" s="117"/>
      <c r="F18" s="118"/>
    </row>
    <row r="19" spans="2:11" s="119" customFormat="1" ht="12.75" customHeight="1">
      <c r="B19" s="100"/>
      <c r="C19" s="115"/>
      <c r="D19" s="116"/>
      <c r="E19" s="117"/>
      <c r="F19" s="118"/>
    </row>
    <row r="20" spans="2:11" s="119" customFormat="1" ht="12.75" customHeight="1">
      <c r="B20" s="100" t="s">
        <v>377</v>
      </c>
      <c r="C20" s="115"/>
      <c r="D20" s="116"/>
      <c r="E20" s="117"/>
      <c r="F20" s="118"/>
      <c r="G20" s="122"/>
      <c r="H20" s="122"/>
      <c r="I20" s="122"/>
    </row>
    <row r="21" spans="2:11" s="119" customFormat="1" ht="12.75" customHeight="1">
      <c r="B21" s="100"/>
      <c r="C21" s="115"/>
      <c r="D21" s="116"/>
      <c r="E21" s="117"/>
      <c r="F21" s="118"/>
      <c r="G21" s="123"/>
      <c r="H21" s="124"/>
      <c r="I21" s="125"/>
      <c r="J21" s="125"/>
      <c r="K21" s="125"/>
    </row>
    <row r="22" spans="2:11" s="119" customFormat="1" ht="12.75" customHeight="1">
      <c r="B22" s="100" t="s">
        <v>102</v>
      </c>
      <c r="C22" s="101">
        <v>0</v>
      </c>
      <c r="D22" s="121" t="s">
        <v>106</v>
      </c>
      <c r="E22" s="117"/>
      <c r="F22" s="118"/>
      <c r="G22" s="127"/>
      <c r="H22" s="128"/>
      <c r="I22" s="129"/>
      <c r="J22" s="117"/>
      <c r="K22" s="126"/>
    </row>
    <row r="23" spans="2:11" s="119" customFormat="1" ht="12.75" customHeight="1">
      <c r="B23" s="100"/>
      <c r="C23" s="115"/>
      <c r="D23" s="116"/>
      <c r="E23" s="122"/>
      <c r="F23" s="118"/>
      <c r="G23" s="122"/>
      <c r="H23" s="122"/>
      <c r="I23" s="122"/>
    </row>
    <row r="24" spans="2:11" s="119" customFormat="1" ht="12.75" customHeight="1">
      <c r="B24" s="191" t="s">
        <v>236</v>
      </c>
      <c r="C24" s="191">
        <f>(C22)</f>
        <v>0</v>
      </c>
      <c r="D24" s="192" t="str">
        <f>D22</f>
        <v>kWh</v>
      </c>
      <c r="E24" s="193"/>
      <c r="F24" s="118"/>
      <c r="G24" s="122"/>
      <c r="H24" s="122"/>
      <c r="I24" s="122"/>
    </row>
    <row r="25" spans="2:11" s="119" customFormat="1" ht="12.75" customHeight="1">
      <c r="B25" s="100"/>
      <c r="C25" s="115"/>
      <c r="D25" s="116"/>
      <c r="E25" s="117"/>
      <c r="F25" s="118"/>
      <c r="G25" s="122"/>
      <c r="H25" s="122"/>
      <c r="I25" s="122"/>
    </row>
    <row r="26" spans="2:11" s="119" customFormat="1" ht="12.75" customHeight="1">
      <c r="B26" s="100"/>
      <c r="C26" s="115"/>
      <c r="D26" s="116"/>
      <c r="E26" s="117"/>
      <c r="F26" s="118"/>
      <c r="G26" s="122"/>
      <c r="H26" s="122"/>
      <c r="I26" s="122"/>
    </row>
    <row r="27" spans="2:11" s="119" customFormat="1" ht="12.75" customHeight="1">
      <c r="B27" s="100" t="s">
        <v>107</v>
      </c>
      <c r="C27" s="115"/>
      <c r="D27" s="116"/>
      <c r="E27" s="117"/>
      <c r="F27" s="118"/>
    </row>
    <row r="28" spans="2:11" s="119" customFormat="1" ht="12.75" customHeight="1">
      <c r="B28" s="100"/>
      <c r="C28" s="115"/>
      <c r="D28" s="116"/>
      <c r="E28" s="117"/>
      <c r="F28" s="118"/>
    </row>
    <row r="29" spans="2:11" s="119" customFormat="1" ht="12.75" customHeight="1">
      <c r="B29" s="100" t="s">
        <v>378</v>
      </c>
      <c r="C29" s="115">
        <v>24</v>
      </c>
      <c r="D29" s="116" t="s">
        <v>108</v>
      </c>
      <c r="E29" s="117"/>
      <c r="F29" s="118"/>
    </row>
    <row r="30" spans="2:11" s="119" customFormat="1" ht="12.75" customHeight="1">
      <c r="B30" s="100" t="s">
        <v>379</v>
      </c>
      <c r="C30" s="120">
        <v>31</v>
      </c>
      <c r="D30" s="100" t="s">
        <v>380</v>
      </c>
      <c r="E30" s="117"/>
      <c r="F30" s="118"/>
    </row>
    <row r="31" spans="2:11" s="119" customFormat="1" ht="12.75" customHeight="1">
      <c r="B31" s="100" t="str">
        <f>B7</f>
        <v>Período</v>
      </c>
      <c r="C31" s="130">
        <f>C7</f>
        <v>2</v>
      </c>
      <c r="D31" s="100" t="str">
        <f>D7</f>
        <v>mês</v>
      </c>
      <c r="E31" s="117"/>
      <c r="F31" s="118"/>
    </row>
    <row r="32" spans="2:11" s="119" customFormat="1" ht="12.75" customHeight="1">
      <c r="B32" s="100" t="s">
        <v>102</v>
      </c>
      <c r="C32" s="101">
        <f>(C29*C30*C31)</f>
        <v>1488</v>
      </c>
      <c r="D32" s="121" t="s">
        <v>108</v>
      </c>
      <c r="E32" s="117"/>
      <c r="F32" s="118"/>
    </row>
    <row r="33" spans="2:6" s="119" customFormat="1" ht="12.75" customHeight="1">
      <c r="B33" s="100"/>
      <c r="C33" s="115"/>
      <c r="D33" s="116"/>
      <c r="E33" s="117"/>
      <c r="F33" s="118"/>
    </row>
    <row r="34" spans="2:6" s="119" customFormat="1" ht="12.75" customHeight="1">
      <c r="B34" s="191" t="s">
        <v>237</v>
      </c>
      <c r="C34" s="191">
        <f>(C32)</f>
        <v>1488</v>
      </c>
      <c r="D34" s="192" t="str">
        <f>D32</f>
        <v>h</v>
      </c>
      <c r="E34" s="193"/>
      <c r="F34" s="118"/>
    </row>
    <row r="35" spans="2:6" s="119" customFormat="1" ht="12.75" customHeight="1">
      <c r="B35" s="100"/>
      <c r="C35" s="115"/>
      <c r="D35" s="116"/>
      <c r="E35" s="117"/>
      <c r="F35" s="118"/>
    </row>
    <row r="36" spans="2:6" s="119" customFormat="1" ht="12.75" customHeight="1">
      <c r="B36" s="100"/>
      <c r="C36" s="115"/>
      <c r="D36" s="116"/>
      <c r="E36" s="117"/>
      <c r="F36" s="118"/>
    </row>
  </sheetData>
  <sheetProtection algorithmName="SHA-512" hashValue="OuiPkNQCzc/0ByNZJ/ncN1fCN7dkOIuRfBH02PJvjfOJzWv1e5nnRI4OAhw68HGzjp/pOWdb1vTmyvnLYjiN0Q==" saltValue="WZ50poV9h0TrBKWAaWWKuA==" spinCount="100000" sheet="1" objects="1" scenarios="1"/>
  <mergeCells count="2">
    <mergeCell ref="B2:D2"/>
    <mergeCell ref="B3:D3"/>
  </mergeCells>
  <printOptions horizontalCentered="1"/>
  <pageMargins left="0.78740157480314965" right="0.43307086614173229" top="0.98425196850393704" bottom="0.78740157480314965" header="0.39370078740157483" footer="0.39370078740157483"/>
  <pageSetup paperSize="9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464&amp;C&amp;"Arial,Negrito"&amp;10B.&amp;P&amp;R&amp;"Arial,Itálico"&amp;10Origem: 408-Orçamento_Rel 2_Rel 6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9">
    <tabColor theme="9" tint="0.39997558519241921"/>
  </sheetPr>
  <dimension ref="B2:J611"/>
  <sheetViews>
    <sheetView topLeftCell="A280" zoomScaleNormal="100" zoomScaleSheetLayoutView="110" workbookViewId="0">
      <selection activeCell="B295" sqref="B295"/>
    </sheetView>
  </sheetViews>
  <sheetFormatPr defaultColWidth="9.140625" defaultRowHeight="12.75" customHeight="1"/>
  <cols>
    <col min="1" max="1" width="9.140625" style="96"/>
    <col min="2" max="2" width="65.42578125" style="96" customWidth="1"/>
    <col min="3" max="4" width="11.7109375" style="96" customWidth="1"/>
    <col min="5" max="5" width="14.28515625" style="96" customWidth="1"/>
    <col min="6" max="16384" width="9.140625" style="96"/>
  </cols>
  <sheetData>
    <row r="2" spans="2:6" s="88" customFormat="1" ht="12.75" customHeight="1">
      <c r="B2" s="547" t="s">
        <v>232</v>
      </c>
      <c r="C2" s="547"/>
      <c r="D2" s="547"/>
      <c r="E2" s="87"/>
    </row>
    <row r="3" spans="2:6" s="88" customFormat="1" ht="12.75" customHeight="1">
      <c r="B3" s="548" t="s">
        <v>239</v>
      </c>
      <c r="C3" s="548"/>
      <c r="D3" s="548"/>
      <c r="E3" s="87"/>
    </row>
    <row r="4" spans="2:6" s="88" customFormat="1" ht="12.75" customHeight="1">
      <c r="B4" s="89"/>
      <c r="C4" s="90"/>
      <c r="D4" s="90"/>
      <c r="E4" s="87"/>
    </row>
    <row r="5" spans="2:6" s="137" customFormat="1" ht="12.75" customHeight="1">
      <c r="B5" s="133" t="s">
        <v>240</v>
      </c>
      <c r="C5" s="134"/>
      <c r="D5" s="135"/>
      <c r="E5" s="136"/>
    </row>
    <row r="6" spans="2:6" s="137" customFormat="1" ht="12.75" customHeight="1">
      <c r="B6" s="133"/>
      <c r="C6" s="134"/>
      <c r="D6" s="135"/>
      <c r="E6" s="136"/>
    </row>
    <row r="7" spans="2:6" s="137" customFormat="1" ht="12.75" customHeight="1">
      <c r="B7" s="214" t="s">
        <v>151</v>
      </c>
      <c r="C7" s="134"/>
      <c r="D7" s="135"/>
      <c r="E7" s="136"/>
    </row>
    <row r="8" spans="2:6" s="137" customFormat="1" ht="12.75" customHeight="1">
      <c r="B8" s="133"/>
      <c r="C8" s="134"/>
      <c r="D8" s="135"/>
      <c r="E8" s="136"/>
    </row>
    <row r="9" spans="2:6" s="137" customFormat="1" ht="12.75" customHeight="1">
      <c r="B9" s="138" t="s">
        <v>103</v>
      </c>
      <c r="C9" s="134">
        <v>5.66</v>
      </c>
      <c r="D9" s="135" t="s">
        <v>30</v>
      </c>
      <c r="E9" s="136"/>
    </row>
    <row r="10" spans="2:6" s="137" customFormat="1" ht="12.75" customHeight="1">
      <c r="B10" s="138" t="s">
        <v>104</v>
      </c>
      <c r="C10" s="134">
        <v>0.15</v>
      </c>
      <c r="D10" s="135" t="s">
        <v>30</v>
      </c>
      <c r="E10" s="136"/>
    </row>
    <row r="11" spans="2:6" s="137" customFormat="1" ht="12.75" customHeight="1">
      <c r="B11" s="138" t="s">
        <v>109</v>
      </c>
      <c r="C11" s="134">
        <v>1.36</v>
      </c>
      <c r="D11" s="135" t="s">
        <v>30</v>
      </c>
      <c r="E11" s="136"/>
    </row>
    <row r="12" spans="2:6" s="137" customFormat="1" ht="12.75" customHeight="1">
      <c r="B12" s="138" t="s">
        <v>102</v>
      </c>
      <c r="C12" s="215">
        <f>(C9*C10*C11)</f>
        <v>1.1546400000000001</v>
      </c>
      <c r="D12" s="138" t="s">
        <v>32</v>
      </c>
      <c r="E12" s="136"/>
    </row>
    <row r="13" spans="2:6" s="137" customFormat="1" ht="12.75" customHeight="1">
      <c r="B13" s="138"/>
      <c r="C13" s="134"/>
      <c r="D13" s="135"/>
      <c r="E13" s="136"/>
    </row>
    <row r="14" spans="2:6" s="137" customFormat="1" ht="12.75" customHeight="1">
      <c r="B14" s="195" t="s">
        <v>241</v>
      </c>
      <c r="C14" s="196">
        <f>(C12)</f>
        <v>1.1546400000000001</v>
      </c>
      <c r="D14" s="197" t="s">
        <v>32</v>
      </c>
      <c r="E14" s="198">
        <v>97624</v>
      </c>
      <c r="F14" s="198" t="s">
        <v>15</v>
      </c>
    </row>
    <row r="15" spans="2:6" s="137" customFormat="1" ht="12.75" customHeight="1">
      <c r="B15" s="133"/>
      <c r="C15" s="139"/>
      <c r="D15" s="140"/>
      <c r="E15" s="136"/>
    </row>
    <row r="16" spans="2:6" s="137" customFormat="1" ht="12.75" customHeight="1">
      <c r="B16" s="133"/>
      <c r="C16" s="139"/>
      <c r="D16" s="140"/>
      <c r="E16" s="136"/>
    </row>
    <row r="17" spans="2:6" s="137" customFormat="1" ht="12.75" customHeight="1">
      <c r="B17" s="214" t="s">
        <v>410</v>
      </c>
      <c r="C17" s="134"/>
      <c r="D17" s="135"/>
      <c r="E17" s="136"/>
    </row>
    <row r="18" spans="2:6" s="137" customFormat="1" ht="12.75" customHeight="1">
      <c r="B18" s="133"/>
      <c r="C18" s="134"/>
      <c r="D18" s="135"/>
      <c r="E18" s="136"/>
    </row>
    <row r="19" spans="2:6" s="137" customFormat="1" ht="12.75" customHeight="1">
      <c r="B19" s="138" t="s">
        <v>411</v>
      </c>
      <c r="C19" s="213">
        <v>34</v>
      </c>
      <c r="D19" s="135" t="s">
        <v>65</v>
      </c>
      <c r="E19" s="136"/>
    </row>
    <row r="20" spans="2:6" s="137" customFormat="1" ht="12.75" customHeight="1">
      <c r="B20" s="138" t="s">
        <v>412</v>
      </c>
      <c r="C20" s="134">
        <v>0.35</v>
      </c>
      <c r="D20" s="135" t="s">
        <v>30</v>
      </c>
      <c r="E20" s="136"/>
    </row>
    <row r="21" spans="2:6" s="137" customFormat="1" ht="12.75" customHeight="1">
      <c r="B21" s="138" t="s">
        <v>109</v>
      </c>
      <c r="C21" s="134">
        <v>0.15</v>
      </c>
      <c r="D21" s="135" t="s">
        <v>30</v>
      </c>
      <c r="E21" s="136"/>
    </row>
    <row r="22" spans="2:6" s="137" customFormat="1" ht="12.75" customHeight="1">
      <c r="B22" s="138" t="s">
        <v>102</v>
      </c>
      <c r="C22" s="215">
        <f>(2*PI()*(C20/2))*C21*C19</f>
        <v>5.6077428866577801</v>
      </c>
      <c r="D22" s="138" t="s">
        <v>32</v>
      </c>
      <c r="E22" s="136"/>
    </row>
    <row r="23" spans="2:6" s="137" customFormat="1" ht="12.75" customHeight="1">
      <c r="B23" s="138"/>
      <c r="C23" s="134"/>
      <c r="D23" s="135"/>
      <c r="E23" s="136"/>
    </row>
    <row r="24" spans="2:6" s="137" customFormat="1" ht="12.75" customHeight="1">
      <c r="B24" s="195" t="s">
        <v>413</v>
      </c>
      <c r="C24" s="196">
        <f>(C22)</f>
        <v>5.6077428866577801</v>
      </c>
      <c r="D24" s="197" t="s">
        <v>32</v>
      </c>
      <c r="E24" s="198">
        <v>70180031</v>
      </c>
      <c r="F24" s="198" t="s">
        <v>15</v>
      </c>
    </row>
    <row r="25" spans="2:6" s="137" customFormat="1" ht="12.75" customHeight="1">
      <c r="B25" s="133"/>
      <c r="C25" s="139"/>
      <c r="D25" s="140"/>
      <c r="E25" s="136"/>
    </row>
    <row r="26" spans="2:6" s="137" customFormat="1" ht="12.75" customHeight="1">
      <c r="B26" s="133"/>
      <c r="C26" s="139"/>
      <c r="D26" s="140"/>
      <c r="E26" s="136"/>
    </row>
    <row r="27" spans="2:6" s="137" customFormat="1" ht="12.75" customHeight="1">
      <c r="B27" s="138" t="s">
        <v>31</v>
      </c>
      <c r="C27" s="134"/>
      <c r="D27" s="135"/>
      <c r="E27" s="136"/>
    </row>
    <row r="28" spans="2:6" s="137" customFormat="1" ht="12.75" customHeight="1">
      <c r="B28" s="133"/>
      <c r="C28" s="134"/>
      <c r="D28" s="135"/>
      <c r="E28" s="136"/>
    </row>
    <row r="29" spans="2:6" s="137" customFormat="1" ht="12.75" customHeight="1">
      <c r="B29" s="138" t="s">
        <v>414</v>
      </c>
      <c r="C29" s="215">
        <f>C14+C24</f>
        <v>6.7623828866577806</v>
      </c>
      <c r="D29" s="138" t="str">
        <f>D14</f>
        <v>m³</v>
      </c>
      <c r="E29" s="136"/>
    </row>
    <row r="30" spans="2:6" s="137" customFormat="1" ht="12.75" customHeight="1">
      <c r="B30" s="138" t="s">
        <v>242</v>
      </c>
      <c r="C30" s="141">
        <v>1.5</v>
      </c>
      <c r="D30" s="142" t="s">
        <v>243</v>
      </c>
      <c r="E30" s="136"/>
    </row>
    <row r="31" spans="2:6" s="137" customFormat="1" ht="12.75" customHeight="1">
      <c r="B31" s="138" t="s">
        <v>102</v>
      </c>
      <c r="C31" s="215">
        <f>(C29*C30)</f>
        <v>10.14357432998667</v>
      </c>
      <c r="D31" s="138" t="s">
        <v>32</v>
      </c>
      <c r="E31" s="136"/>
    </row>
    <row r="32" spans="2:6" s="137" customFormat="1" ht="12.75" customHeight="1">
      <c r="B32" s="138"/>
      <c r="C32" s="143"/>
      <c r="D32" s="135"/>
      <c r="E32" s="136"/>
    </row>
    <row r="33" spans="2:6" s="137" customFormat="1" ht="12.75" customHeight="1">
      <c r="B33" s="195" t="s">
        <v>244</v>
      </c>
      <c r="C33" s="196">
        <f>(C31)</f>
        <v>10.14357432998667</v>
      </c>
      <c r="D33" s="197" t="s">
        <v>32</v>
      </c>
      <c r="E33" s="198">
        <v>70190145</v>
      </c>
      <c r="F33" s="198" t="s">
        <v>23</v>
      </c>
    </row>
    <row r="34" spans="2:6" s="137" customFormat="1" ht="12.75" customHeight="1">
      <c r="B34" s="133"/>
      <c r="C34" s="139"/>
      <c r="D34" s="140"/>
      <c r="E34" s="136"/>
    </row>
    <row r="35" spans="2:6" s="137" customFormat="1" ht="12.75" customHeight="1">
      <c r="B35" s="133"/>
      <c r="C35" s="139"/>
      <c r="D35" s="140"/>
      <c r="E35" s="136"/>
    </row>
    <row r="36" spans="2:6" s="88" customFormat="1" ht="12.75" customHeight="1">
      <c r="B36" s="91" t="s">
        <v>245</v>
      </c>
      <c r="C36" s="92"/>
      <c r="D36" s="93"/>
      <c r="E36" s="87"/>
    </row>
    <row r="37" spans="2:6" s="88" customFormat="1" ht="12.75" customHeight="1">
      <c r="B37" s="91"/>
      <c r="C37" s="92"/>
      <c r="D37" s="93"/>
      <c r="E37" s="87"/>
    </row>
    <row r="38" spans="2:6" s="88" customFormat="1" ht="12.75" customHeight="1">
      <c r="B38" s="144" t="s">
        <v>246</v>
      </c>
      <c r="C38" s="92"/>
      <c r="D38" s="93"/>
      <c r="E38" s="87"/>
    </row>
    <row r="39" spans="2:6" s="88" customFormat="1" ht="12.75" customHeight="1">
      <c r="B39" s="91"/>
      <c r="C39" s="92"/>
      <c r="D39" s="93"/>
      <c r="E39" s="87"/>
    </row>
    <row r="40" spans="2:6" s="88" customFormat="1" ht="12.75" customHeight="1">
      <c r="B40" s="216" t="str">
        <f>B122</f>
        <v>Laje de Fundo Complementar</v>
      </c>
      <c r="C40" s="92"/>
      <c r="D40" s="93"/>
      <c r="E40" s="87"/>
    </row>
    <row r="41" spans="2:6" s="88" customFormat="1" ht="12.75" customHeight="1">
      <c r="B41" s="144" t="str">
        <f>B123</f>
        <v>Comprimento</v>
      </c>
      <c r="C41" s="92">
        <v>8.16</v>
      </c>
      <c r="D41" s="144" t="str">
        <f>D123</f>
        <v>m</v>
      </c>
      <c r="E41" s="87"/>
    </row>
    <row r="42" spans="2:6" s="88" customFormat="1" ht="12.75" customHeight="1">
      <c r="B42" s="144" t="str">
        <f>B124</f>
        <v>Largura</v>
      </c>
      <c r="C42" s="144">
        <f>C124</f>
        <v>1.87</v>
      </c>
      <c r="D42" s="144" t="str">
        <f>D124</f>
        <v>m</v>
      </c>
      <c r="E42" s="87"/>
    </row>
    <row r="43" spans="2:6" s="88" customFormat="1" ht="12.75" customHeight="1">
      <c r="B43" s="145" t="s">
        <v>247</v>
      </c>
      <c r="C43" s="146">
        <v>1</v>
      </c>
      <c r="D43" s="145" t="s">
        <v>30</v>
      </c>
      <c r="E43" s="87"/>
    </row>
    <row r="44" spans="2:6" s="88" customFormat="1" ht="12.75" customHeight="1">
      <c r="B44" s="145" t="s">
        <v>248</v>
      </c>
      <c r="C44" s="146">
        <f>(C43+C41)</f>
        <v>9.16</v>
      </c>
      <c r="D44" s="145" t="s">
        <v>30</v>
      </c>
      <c r="E44" s="87"/>
    </row>
    <row r="45" spans="2:6" s="88" customFormat="1" ht="12.75" customHeight="1">
      <c r="B45" s="145" t="s">
        <v>249</v>
      </c>
      <c r="C45" s="146">
        <f>(C43+C42)</f>
        <v>2.87</v>
      </c>
      <c r="D45" s="145" t="s">
        <v>30</v>
      </c>
      <c r="E45" s="87"/>
    </row>
    <row r="46" spans="2:6" s="88" customFormat="1" ht="12.75" customHeight="1">
      <c r="B46" s="138" t="s">
        <v>250</v>
      </c>
      <c r="C46" s="146">
        <f>(C44*C45)</f>
        <v>26.289200000000001</v>
      </c>
      <c r="D46" s="145" t="s">
        <v>16</v>
      </c>
      <c r="E46" s="87"/>
    </row>
    <row r="47" spans="2:6" s="88" customFormat="1" ht="12.75" customHeight="1">
      <c r="B47" s="145" t="s">
        <v>251</v>
      </c>
      <c r="C47" s="146">
        <f>(C43+C44)</f>
        <v>10.16</v>
      </c>
      <c r="D47" s="145" t="s">
        <v>30</v>
      </c>
      <c r="E47" s="87"/>
    </row>
    <row r="48" spans="2:6" s="88" customFormat="1" ht="12.75" customHeight="1">
      <c r="B48" s="145" t="s">
        <v>252</v>
      </c>
      <c r="C48" s="146">
        <f>(C43+C45)</f>
        <v>3.87</v>
      </c>
      <c r="D48" s="145" t="s">
        <v>30</v>
      </c>
      <c r="E48" s="87"/>
    </row>
    <row r="49" spans="2:10" s="88" customFormat="1" ht="12.75" customHeight="1">
      <c r="B49" s="138" t="s">
        <v>253</v>
      </c>
      <c r="C49" s="146">
        <f>(C47*C48)</f>
        <v>39.319200000000002</v>
      </c>
      <c r="D49" s="145" t="s">
        <v>16</v>
      </c>
      <c r="E49" s="87"/>
    </row>
    <row r="50" spans="2:10" s="88" customFormat="1" ht="12.75" customHeight="1">
      <c r="B50" s="145" t="s">
        <v>254</v>
      </c>
      <c r="C50" s="146">
        <f>(C125+C142+C179)</f>
        <v>0.6</v>
      </c>
      <c r="D50" s="217" t="s">
        <v>30</v>
      </c>
      <c r="E50" s="87"/>
    </row>
    <row r="51" spans="2:10" s="88" customFormat="1" ht="12.75" customHeight="1">
      <c r="B51" s="142" t="s">
        <v>102</v>
      </c>
      <c r="C51" s="147">
        <f>((C50/3)*(C49+(SQRT(C49*C46))+C46))</f>
        <v>19.551828715667469</v>
      </c>
      <c r="D51" s="145" t="s">
        <v>32</v>
      </c>
      <c r="E51" s="87"/>
    </row>
    <row r="52" spans="2:10" s="88" customFormat="1" ht="12.75" customHeight="1">
      <c r="B52" s="142"/>
      <c r="C52" s="147"/>
      <c r="D52" s="145"/>
      <c r="E52" s="87"/>
    </row>
    <row r="53" spans="2:10" s="88" customFormat="1" ht="12.75" customHeight="1">
      <c r="B53" s="195" t="s">
        <v>255</v>
      </c>
      <c r="C53" s="196">
        <f>(C51)</f>
        <v>19.551828715667469</v>
      </c>
      <c r="D53" s="197" t="s">
        <v>32</v>
      </c>
      <c r="E53" s="198">
        <v>70030007</v>
      </c>
      <c r="F53" s="198" t="s">
        <v>23</v>
      </c>
    </row>
    <row r="54" spans="2:10" s="88" customFormat="1" ht="12.75" customHeight="1">
      <c r="B54" s="91"/>
      <c r="C54" s="148"/>
      <c r="D54" s="93"/>
      <c r="E54" s="87"/>
    </row>
    <row r="55" spans="2:10" s="88" customFormat="1" ht="12.75" customHeight="1">
      <c r="B55" s="91"/>
      <c r="C55" s="148"/>
      <c r="D55" s="93"/>
      <c r="E55" s="87"/>
    </row>
    <row r="56" spans="2:10" s="88" customFormat="1" ht="12.75" customHeight="1">
      <c r="B56" s="144" t="s">
        <v>256</v>
      </c>
      <c r="C56" s="92"/>
      <c r="D56" s="93"/>
      <c r="E56" s="87"/>
    </row>
    <row r="57" spans="2:10" s="88" customFormat="1" ht="12.75" customHeight="1">
      <c r="B57" s="142"/>
      <c r="C57" s="149"/>
      <c r="D57" s="142"/>
      <c r="E57" s="87"/>
      <c r="I57" s="150"/>
    </row>
    <row r="58" spans="2:10" s="88" customFormat="1" ht="12.75" customHeight="1">
      <c r="B58" s="142" t="str">
        <f>B53</f>
        <v>Volume total de escavação mecanizada de poços e cavas</v>
      </c>
      <c r="C58" s="151">
        <f>C53</f>
        <v>19.551828715667469</v>
      </c>
      <c r="D58" s="142" t="str">
        <f>D53</f>
        <v>m³</v>
      </c>
      <c r="E58" s="87"/>
    </row>
    <row r="59" spans="2:10" s="88" customFormat="1" ht="12.75" customHeight="1">
      <c r="B59" s="142" t="s">
        <v>257</v>
      </c>
      <c r="C59" s="151">
        <f>C134</f>
        <v>0.82296000000000014</v>
      </c>
      <c r="D59" s="151" t="str">
        <f>D134</f>
        <v>m³</v>
      </c>
      <c r="E59" s="87"/>
    </row>
    <row r="60" spans="2:10" s="88" customFormat="1" ht="12.75" customHeight="1">
      <c r="B60" s="142" t="s">
        <v>258</v>
      </c>
      <c r="C60" s="151">
        <f>C151</f>
        <v>0.82296000000000014</v>
      </c>
      <c r="D60" s="151" t="str">
        <f>D151</f>
        <v>m³</v>
      </c>
      <c r="E60" s="87"/>
    </row>
    <row r="61" spans="2:10" s="88" customFormat="1" ht="12.75" customHeight="1">
      <c r="B61" s="142" t="s">
        <v>259</v>
      </c>
      <c r="C61" s="151">
        <f>(C242+C252+C286)</f>
        <v>2.9878800000000001</v>
      </c>
      <c r="D61" s="151" t="s">
        <v>32</v>
      </c>
      <c r="E61" s="87"/>
    </row>
    <row r="62" spans="2:10" s="88" customFormat="1" ht="12.75" customHeight="1">
      <c r="B62" s="142" t="s">
        <v>102</v>
      </c>
      <c r="C62" s="149">
        <f>(C58-C59-C60-C61)</f>
        <v>14.918028715667464</v>
      </c>
      <c r="D62" s="142" t="s">
        <v>32</v>
      </c>
      <c r="E62" s="87"/>
    </row>
    <row r="63" spans="2:10" s="88" customFormat="1" ht="12.75" customHeight="1">
      <c r="B63" s="142"/>
      <c r="C63" s="151"/>
      <c r="D63" s="142"/>
      <c r="E63" s="87"/>
    </row>
    <row r="64" spans="2:10" s="88" customFormat="1" ht="12.75" customHeight="1">
      <c r="B64" s="195" t="s">
        <v>260</v>
      </c>
      <c r="C64" s="199">
        <f>(C62)</f>
        <v>14.918028715667464</v>
      </c>
      <c r="D64" s="197" t="s">
        <v>32</v>
      </c>
      <c r="E64" s="198">
        <v>70030026</v>
      </c>
      <c r="F64" s="198" t="s">
        <v>23</v>
      </c>
      <c r="G64" s="152"/>
      <c r="H64" s="152"/>
      <c r="I64" s="152"/>
      <c r="J64" s="152"/>
    </row>
    <row r="65" spans="2:10" s="88" customFormat="1" ht="12.75" customHeight="1">
      <c r="B65" s="113"/>
      <c r="C65" s="153"/>
      <c r="D65" s="113"/>
      <c r="E65" s="87"/>
      <c r="G65" s="152"/>
      <c r="H65" s="152"/>
      <c r="I65" s="152"/>
      <c r="J65" s="152"/>
    </row>
    <row r="66" spans="2:10" s="88" customFormat="1" ht="12.75" customHeight="1">
      <c r="B66" s="113"/>
      <c r="C66" s="153"/>
      <c r="D66" s="113"/>
      <c r="E66" s="87"/>
      <c r="G66" s="152"/>
      <c r="H66" s="152"/>
      <c r="I66" s="152"/>
      <c r="J66" s="152"/>
    </row>
    <row r="67" spans="2:10" s="107" customFormat="1" ht="12.75" customHeight="1">
      <c r="B67" s="144" t="s">
        <v>261</v>
      </c>
      <c r="C67" s="92"/>
      <c r="D67" s="93"/>
      <c r="E67" s="106"/>
    </row>
    <row r="68" spans="2:10" s="107" customFormat="1" ht="12.75" customHeight="1">
      <c r="B68" s="113"/>
      <c r="C68" s="153"/>
      <c r="D68" s="113"/>
      <c r="E68" s="106"/>
    </row>
    <row r="69" spans="2:10" s="107" customFormat="1" ht="12.75" customHeight="1">
      <c r="B69" s="142" t="str">
        <f>B53</f>
        <v>Volume total de escavação mecanizada de poços e cavas</v>
      </c>
      <c r="C69" s="151">
        <f>C53</f>
        <v>19.551828715667469</v>
      </c>
      <c r="D69" s="142" t="str">
        <f>D53</f>
        <v>m³</v>
      </c>
      <c r="E69" s="106"/>
    </row>
    <row r="70" spans="2:10" s="107" customFormat="1" ht="12.75" customHeight="1">
      <c r="B70" s="142" t="s">
        <v>262</v>
      </c>
      <c r="C70" s="151">
        <f>C64</f>
        <v>14.918028715667464</v>
      </c>
      <c r="D70" s="151" t="str">
        <f>D64</f>
        <v>m³</v>
      </c>
      <c r="E70" s="106"/>
    </row>
    <row r="71" spans="2:10" s="107" customFormat="1" ht="12.75" customHeight="1">
      <c r="B71" s="145" t="s">
        <v>263</v>
      </c>
      <c r="C71" s="141">
        <v>1.3</v>
      </c>
      <c r="D71" s="142" t="s">
        <v>243</v>
      </c>
      <c r="E71" s="106"/>
    </row>
    <row r="72" spans="2:10" s="107" customFormat="1" ht="12.75" customHeight="1">
      <c r="B72" s="145" t="s">
        <v>102</v>
      </c>
      <c r="C72" s="218">
        <f>((C69-C70)*C71)</f>
        <v>6.0239400000000058</v>
      </c>
      <c r="D72" s="138" t="s">
        <v>32</v>
      </c>
      <c r="E72" s="106"/>
    </row>
    <row r="73" spans="2:10" s="107" customFormat="1" ht="12.75" customHeight="1">
      <c r="B73" s="142"/>
      <c r="C73" s="141"/>
      <c r="D73" s="142"/>
      <c r="E73" s="106"/>
    </row>
    <row r="74" spans="2:10" s="107" customFormat="1" ht="12.75" customHeight="1">
      <c r="B74" s="195" t="s">
        <v>264</v>
      </c>
      <c r="C74" s="199">
        <f>(C72)</f>
        <v>6.0239400000000058</v>
      </c>
      <c r="D74" s="197" t="s">
        <v>32</v>
      </c>
      <c r="E74" s="198">
        <v>72888</v>
      </c>
      <c r="F74" s="198" t="s">
        <v>15</v>
      </c>
    </row>
    <row r="75" spans="2:10" s="107" customFormat="1" ht="12.75" customHeight="1">
      <c r="B75" s="142"/>
      <c r="C75" s="132"/>
      <c r="D75" s="142"/>
      <c r="E75" s="106"/>
    </row>
    <row r="76" spans="2:10" s="107" customFormat="1" ht="12.75" customHeight="1">
      <c r="B76" s="142"/>
      <c r="C76" s="149"/>
      <c r="D76" s="142"/>
      <c r="E76" s="106"/>
    </row>
    <row r="77" spans="2:10" s="88" customFormat="1" ht="12.75" customHeight="1">
      <c r="B77" s="142" t="s">
        <v>265</v>
      </c>
      <c r="C77" s="141"/>
      <c r="D77" s="142"/>
      <c r="E77" s="87"/>
    </row>
    <row r="78" spans="2:10" s="88" customFormat="1" ht="12.75" customHeight="1">
      <c r="B78" s="144"/>
      <c r="C78" s="92"/>
      <c r="D78" s="154"/>
      <c r="E78" s="87"/>
    </row>
    <row r="79" spans="2:10" s="88" customFormat="1" ht="12.75" customHeight="1">
      <c r="B79" s="144" t="s">
        <v>266</v>
      </c>
      <c r="C79" s="155">
        <v>10</v>
      </c>
      <c r="D79" s="154" t="s">
        <v>267</v>
      </c>
      <c r="E79" s="87"/>
    </row>
    <row r="80" spans="2:10" s="88" customFormat="1" ht="12.75" customHeight="1">
      <c r="B80" s="144" t="str">
        <f>B74</f>
        <v xml:space="preserve">Volume total de carga, manobras e descarga com caminhão basculante </v>
      </c>
      <c r="C80" s="92">
        <f>C74</f>
        <v>6.0239400000000058</v>
      </c>
      <c r="D80" s="144" t="str">
        <f>D74</f>
        <v>m³</v>
      </c>
      <c r="E80" s="87"/>
    </row>
    <row r="81" spans="2:6" s="88" customFormat="1" ht="12.75" customHeight="1">
      <c r="B81" s="144" t="s">
        <v>102</v>
      </c>
      <c r="C81" s="218">
        <f>(C80*C79)</f>
        <v>60.23940000000006</v>
      </c>
      <c r="D81" s="138" t="s">
        <v>37</v>
      </c>
      <c r="E81" s="87"/>
    </row>
    <row r="82" spans="2:6" s="88" customFormat="1" ht="12.75" customHeight="1">
      <c r="B82" s="144"/>
      <c r="C82" s="92"/>
      <c r="D82" s="154"/>
      <c r="E82" s="87"/>
    </row>
    <row r="83" spans="2:6" s="88" customFormat="1" ht="12.75" customHeight="1">
      <c r="B83" s="195" t="s">
        <v>268</v>
      </c>
      <c r="C83" s="191">
        <f>(C81)</f>
        <v>60.23940000000006</v>
      </c>
      <c r="D83" s="197" t="s">
        <v>37</v>
      </c>
      <c r="E83" s="198">
        <v>97914</v>
      </c>
      <c r="F83" s="198" t="s">
        <v>15</v>
      </c>
    </row>
    <row r="84" spans="2:6" s="88" customFormat="1" ht="12.75" customHeight="1">
      <c r="B84" s="91"/>
      <c r="C84" s="148"/>
      <c r="D84" s="93"/>
      <c r="E84" s="87"/>
    </row>
    <row r="85" spans="2:6" s="137" customFormat="1" ht="12.75" customHeight="1">
      <c r="B85" s="138"/>
      <c r="C85" s="134"/>
      <c r="D85" s="135"/>
      <c r="E85" s="136"/>
    </row>
    <row r="86" spans="2:6" ht="12.75" customHeight="1">
      <c r="B86" s="89" t="s">
        <v>269</v>
      </c>
      <c r="C86" s="141"/>
      <c r="D86" s="94"/>
      <c r="E86" s="95"/>
    </row>
    <row r="87" spans="2:6" ht="12.75" customHeight="1">
      <c r="B87" s="89"/>
      <c r="C87" s="141"/>
      <c r="D87" s="94"/>
      <c r="E87" s="95"/>
    </row>
    <row r="88" spans="2:6" ht="12.75" customHeight="1">
      <c r="B88" s="90" t="s">
        <v>434</v>
      </c>
      <c r="C88" s="156"/>
      <c r="D88" s="157"/>
      <c r="E88" s="95"/>
    </row>
    <row r="89" spans="2:6" ht="12.75" customHeight="1">
      <c r="B89" s="90"/>
      <c r="C89" s="141"/>
      <c r="D89" s="142"/>
      <c r="E89" s="95"/>
    </row>
    <row r="90" spans="2:6" ht="12.75" customHeight="1">
      <c r="B90" s="90" t="s">
        <v>432</v>
      </c>
      <c r="C90" s="90">
        <v>2</v>
      </c>
      <c r="D90" s="90" t="s">
        <v>65</v>
      </c>
      <c r="E90" s="95"/>
    </row>
    <row r="91" spans="2:6" ht="12.75" customHeight="1">
      <c r="B91" s="90" t="s">
        <v>433</v>
      </c>
      <c r="C91" s="90">
        <v>4</v>
      </c>
      <c r="D91" s="90" t="s">
        <v>65</v>
      </c>
      <c r="E91" s="95"/>
    </row>
    <row r="92" spans="2:6" ht="12.75" customHeight="1">
      <c r="B92" s="90" t="s">
        <v>103</v>
      </c>
      <c r="C92" s="141">
        <v>15</v>
      </c>
      <c r="D92" s="94" t="s">
        <v>30</v>
      </c>
      <c r="E92" s="95"/>
    </row>
    <row r="93" spans="2:6" ht="12.75" customHeight="1">
      <c r="B93" s="90" t="s">
        <v>102</v>
      </c>
      <c r="C93" s="147">
        <f>(C90*C91*C92)</f>
        <v>120</v>
      </c>
      <c r="D93" s="90" t="s">
        <v>30</v>
      </c>
      <c r="E93" s="95"/>
    </row>
    <row r="94" spans="2:6" ht="12.75" customHeight="1">
      <c r="B94" s="90"/>
      <c r="C94" s="90"/>
      <c r="D94" s="90"/>
      <c r="E94" s="95"/>
    </row>
    <row r="95" spans="2:6" ht="12.75" customHeight="1">
      <c r="B95" s="195" t="s">
        <v>435</v>
      </c>
      <c r="C95" s="191">
        <f>(C93)</f>
        <v>120</v>
      </c>
      <c r="D95" s="192" t="s">
        <v>30</v>
      </c>
      <c r="E95" s="193">
        <v>70070322</v>
      </c>
      <c r="F95" s="198" t="s">
        <v>23</v>
      </c>
    </row>
    <row r="96" spans="2:6" ht="12.75" customHeight="1">
      <c r="B96" s="141"/>
      <c r="C96" s="141"/>
      <c r="D96" s="142"/>
      <c r="E96" s="95"/>
    </row>
    <row r="97" spans="2:6" ht="12.75" customHeight="1">
      <c r="B97" s="141"/>
      <c r="C97" s="141"/>
      <c r="D97" s="142"/>
      <c r="E97" s="95"/>
    </row>
    <row r="98" spans="2:6" ht="12.75" customHeight="1">
      <c r="B98" s="90" t="s">
        <v>396</v>
      </c>
      <c r="C98" s="156"/>
      <c r="D98" s="157"/>
      <c r="E98" s="95"/>
    </row>
    <row r="99" spans="2:6" ht="12.75" customHeight="1">
      <c r="B99" s="90"/>
      <c r="C99" s="141"/>
      <c r="D99" s="142"/>
      <c r="E99" s="95"/>
    </row>
    <row r="100" spans="2:6" ht="12.75" customHeight="1">
      <c r="B100" s="90" t="s">
        <v>397</v>
      </c>
      <c r="C100" s="141"/>
      <c r="D100" s="142"/>
      <c r="E100" s="95"/>
    </row>
    <row r="101" spans="2:6" ht="12.75" customHeight="1">
      <c r="B101" s="90" t="s">
        <v>398</v>
      </c>
      <c r="C101" s="90">
        <v>5</v>
      </c>
      <c r="D101" s="90" t="s">
        <v>65</v>
      </c>
      <c r="E101" s="95"/>
    </row>
    <row r="102" spans="2:6" ht="12.75" customHeight="1">
      <c r="B102" s="90" t="s">
        <v>271</v>
      </c>
      <c r="C102" s="90">
        <v>1</v>
      </c>
      <c r="D102" s="90" t="s">
        <v>65</v>
      </c>
      <c r="E102" s="95"/>
    </row>
    <row r="103" spans="2:6" ht="12.75" customHeight="1">
      <c r="B103" s="90" t="s">
        <v>103</v>
      </c>
      <c r="C103" s="141">
        <v>2.5</v>
      </c>
      <c r="D103" s="94" t="s">
        <v>30</v>
      </c>
      <c r="E103" s="95"/>
    </row>
    <row r="104" spans="2:6" ht="12.75" customHeight="1">
      <c r="B104" s="90" t="s">
        <v>102</v>
      </c>
      <c r="C104" s="158">
        <f>(C101*C102*C103)</f>
        <v>12.5</v>
      </c>
      <c r="D104" s="90" t="s">
        <v>30</v>
      </c>
      <c r="E104" s="95"/>
    </row>
    <row r="105" spans="2:6" ht="12.75" customHeight="1">
      <c r="B105" s="90"/>
      <c r="C105" s="90"/>
      <c r="D105" s="90"/>
      <c r="E105" s="95"/>
    </row>
    <row r="106" spans="2:6" ht="12.75" customHeight="1">
      <c r="B106" s="195" t="s">
        <v>399</v>
      </c>
      <c r="C106" s="191">
        <f>(C104)</f>
        <v>12.5</v>
      </c>
      <c r="D106" s="192" t="s">
        <v>30</v>
      </c>
      <c r="E106" s="193">
        <v>70070040</v>
      </c>
      <c r="F106" s="198" t="s">
        <v>23</v>
      </c>
    </row>
    <row r="107" spans="2:6" ht="12.75" customHeight="1">
      <c r="B107" s="141"/>
      <c r="C107" s="141"/>
      <c r="D107" s="142"/>
      <c r="E107" s="95"/>
    </row>
    <row r="108" spans="2:6" ht="12.75" customHeight="1">
      <c r="B108" s="141"/>
      <c r="C108" s="141"/>
      <c r="D108" s="142"/>
      <c r="E108" s="95"/>
    </row>
    <row r="109" spans="2:6" ht="12.75" customHeight="1">
      <c r="B109" s="90" t="s">
        <v>152</v>
      </c>
      <c r="C109" s="156"/>
      <c r="D109" s="157"/>
      <c r="E109" s="95"/>
    </row>
    <row r="110" spans="2:6" ht="12.75" customHeight="1">
      <c r="B110" s="90"/>
      <c r="C110" s="141"/>
      <c r="D110" s="142"/>
      <c r="E110" s="95"/>
    </row>
    <row r="111" spans="2:6" ht="12.75" customHeight="1">
      <c r="B111" s="90" t="s">
        <v>387</v>
      </c>
      <c r="C111" s="141"/>
      <c r="D111" s="142"/>
      <c r="E111" s="95"/>
    </row>
    <row r="112" spans="2:6" ht="12.75" customHeight="1">
      <c r="B112" s="90" t="s">
        <v>270</v>
      </c>
      <c r="C112" s="90">
        <v>2</v>
      </c>
      <c r="D112" s="90" t="s">
        <v>65</v>
      </c>
      <c r="E112" s="95"/>
    </row>
    <row r="113" spans="2:6" ht="12.75" customHeight="1">
      <c r="B113" s="90" t="s">
        <v>271</v>
      </c>
      <c r="C113" s="90">
        <v>2</v>
      </c>
      <c r="D113" s="90" t="s">
        <v>65</v>
      </c>
      <c r="E113" s="95"/>
    </row>
    <row r="114" spans="2:6" ht="12.75" customHeight="1">
      <c r="B114" s="90" t="s">
        <v>103</v>
      </c>
      <c r="C114" s="141">
        <v>2</v>
      </c>
      <c r="D114" s="94" t="s">
        <v>30</v>
      </c>
      <c r="E114" s="95"/>
    </row>
    <row r="115" spans="2:6" ht="12.75" customHeight="1">
      <c r="B115" s="90" t="s">
        <v>102</v>
      </c>
      <c r="C115" s="158">
        <f>(C112*C113*C114)</f>
        <v>8</v>
      </c>
      <c r="D115" s="90" t="s">
        <v>30</v>
      </c>
      <c r="E115" s="95"/>
    </row>
    <row r="116" spans="2:6" ht="12.75" customHeight="1">
      <c r="B116" s="90"/>
      <c r="C116" s="90"/>
      <c r="D116" s="90"/>
      <c r="E116" s="95"/>
    </row>
    <row r="117" spans="2:6" ht="12.75" customHeight="1">
      <c r="B117" s="195" t="s">
        <v>272</v>
      </c>
      <c r="C117" s="191">
        <f>(C115)</f>
        <v>8</v>
      </c>
      <c r="D117" s="192" t="s">
        <v>30</v>
      </c>
      <c r="E117" s="193">
        <v>70070041</v>
      </c>
      <c r="F117" s="198" t="s">
        <v>23</v>
      </c>
    </row>
    <row r="118" spans="2:6" ht="12.75" customHeight="1">
      <c r="B118" s="141"/>
      <c r="C118" s="141"/>
      <c r="D118" s="142"/>
      <c r="E118" s="95"/>
    </row>
    <row r="119" spans="2:6" ht="12.75" customHeight="1">
      <c r="B119" s="141"/>
      <c r="C119" s="141"/>
      <c r="D119" s="142"/>
      <c r="E119" s="95"/>
    </row>
    <row r="120" spans="2:6" ht="12.75" customHeight="1">
      <c r="B120" s="90" t="s">
        <v>273</v>
      </c>
      <c r="C120" s="156"/>
      <c r="D120" s="157"/>
      <c r="E120" s="95"/>
    </row>
    <row r="121" spans="2:6" ht="12.75" customHeight="1">
      <c r="B121" s="90"/>
      <c r="C121" s="141"/>
      <c r="D121" s="142"/>
      <c r="E121" s="95"/>
    </row>
    <row r="122" spans="2:6" ht="12.75" customHeight="1">
      <c r="B122" s="99" t="s">
        <v>274</v>
      </c>
      <c r="C122" s="90"/>
      <c r="D122" s="90"/>
      <c r="E122" s="95"/>
    </row>
    <row r="123" spans="2:6" ht="12.75" customHeight="1">
      <c r="B123" s="90" t="s">
        <v>103</v>
      </c>
      <c r="C123" s="141">
        <v>8.16</v>
      </c>
      <c r="D123" s="94" t="s">
        <v>30</v>
      </c>
      <c r="E123" s="95"/>
    </row>
    <row r="124" spans="2:6" ht="12.75" customHeight="1">
      <c r="B124" s="90" t="s">
        <v>104</v>
      </c>
      <c r="C124" s="141">
        <v>1.87</v>
      </c>
      <c r="D124" s="94" t="s">
        <v>30</v>
      </c>
      <c r="E124" s="95"/>
    </row>
    <row r="125" spans="2:6" ht="12.75" customHeight="1">
      <c r="B125" s="90" t="s">
        <v>275</v>
      </c>
      <c r="C125" s="141">
        <v>0.05</v>
      </c>
      <c r="D125" s="94" t="s">
        <v>30</v>
      </c>
      <c r="E125" s="95"/>
    </row>
    <row r="126" spans="2:6" ht="12.75" customHeight="1">
      <c r="B126" s="90" t="s">
        <v>102</v>
      </c>
      <c r="C126" s="158">
        <f>(C123*C124*C125)</f>
        <v>0.76296000000000008</v>
      </c>
      <c r="D126" s="90" t="s">
        <v>32</v>
      </c>
      <c r="E126" s="95"/>
    </row>
    <row r="127" spans="2:6" ht="12.75" customHeight="1">
      <c r="B127" s="90"/>
      <c r="C127" s="90"/>
      <c r="D127" s="90"/>
      <c r="E127" s="95"/>
    </row>
    <row r="128" spans="2:6" ht="12.75" customHeight="1">
      <c r="B128" s="99" t="s">
        <v>276</v>
      </c>
      <c r="C128" s="90">
        <v>2</v>
      </c>
      <c r="D128" s="90" t="s">
        <v>65</v>
      </c>
      <c r="E128" s="95"/>
    </row>
    <row r="129" spans="2:6" ht="12.75" customHeight="1">
      <c r="B129" s="90" t="s">
        <v>103</v>
      </c>
      <c r="C129" s="141">
        <v>1</v>
      </c>
      <c r="D129" s="94" t="s">
        <v>30</v>
      </c>
      <c r="E129" s="95"/>
    </row>
    <row r="130" spans="2:6" ht="12.75" customHeight="1">
      <c r="B130" s="90" t="s">
        <v>104</v>
      </c>
      <c r="C130" s="141">
        <v>0.6</v>
      </c>
      <c r="D130" s="94" t="s">
        <v>30</v>
      </c>
      <c r="E130" s="95"/>
    </row>
    <row r="131" spans="2:6" ht="12.75" customHeight="1">
      <c r="B131" s="90" t="s">
        <v>275</v>
      </c>
      <c r="C131" s="141">
        <v>0.05</v>
      </c>
      <c r="D131" s="94" t="s">
        <v>30</v>
      </c>
      <c r="E131" s="95"/>
    </row>
    <row r="132" spans="2:6" ht="12.75" customHeight="1">
      <c r="B132" s="90" t="s">
        <v>102</v>
      </c>
      <c r="C132" s="158">
        <f>(C129*C130*C131)*C128</f>
        <v>0.06</v>
      </c>
      <c r="D132" s="90" t="s">
        <v>32</v>
      </c>
      <c r="E132" s="95"/>
    </row>
    <row r="133" spans="2:6" ht="12.75" customHeight="1">
      <c r="B133" s="90"/>
      <c r="C133" s="90"/>
      <c r="D133" s="90"/>
      <c r="E133" s="95"/>
    </row>
    <row r="134" spans="2:6" ht="12.75" customHeight="1">
      <c r="B134" s="195" t="s">
        <v>277</v>
      </c>
      <c r="C134" s="191">
        <f>(C126+C132)</f>
        <v>0.82296000000000014</v>
      </c>
      <c r="D134" s="192" t="s">
        <v>32</v>
      </c>
      <c r="E134" s="193">
        <v>96622</v>
      </c>
      <c r="F134" s="198" t="s">
        <v>15</v>
      </c>
    </row>
    <row r="135" spans="2:6" ht="12.75" customHeight="1">
      <c r="B135" s="141"/>
      <c r="C135" s="141"/>
      <c r="D135" s="142"/>
      <c r="E135" s="95"/>
    </row>
    <row r="136" spans="2:6" ht="12.75" customHeight="1">
      <c r="B136" s="141"/>
      <c r="C136" s="141"/>
      <c r="D136" s="142"/>
      <c r="E136" s="95"/>
    </row>
    <row r="137" spans="2:6" ht="12.75" customHeight="1">
      <c r="B137" s="90" t="s">
        <v>153</v>
      </c>
      <c r="C137" s="156"/>
      <c r="D137" s="157"/>
      <c r="E137" s="95"/>
    </row>
    <row r="138" spans="2:6" ht="12.75" customHeight="1">
      <c r="B138" s="90"/>
      <c r="C138" s="141"/>
      <c r="D138" s="142"/>
      <c r="E138" s="95"/>
    </row>
    <row r="139" spans="2:6" ht="12.75" customHeight="1">
      <c r="B139" s="99" t="str">
        <f>B122</f>
        <v>Laje de Fundo Complementar</v>
      </c>
      <c r="C139" s="90"/>
      <c r="D139" s="90"/>
      <c r="E139" s="95"/>
    </row>
    <row r="140" spans="2:6" ht="12.75" customHeight="1">
      <c r="B140" s="90" t="str">
        <f>B123</f>
        <v>Comprimento</v>
      </c>
      <c r="C140" s="97">
        <f>C123</f>
        <v>8.16</v>
      </c>
      <c r="D140" s="90" t="str">
        <f>D123</f>
        <v>m</v>
      </c>
      <c r="E140" s="95"/>
    </row>
    <row r="141" spans="2:6" ht="12.75" customHeight="1">
      <c r="B141" s="90" t="str">
        <f>B124</f>
        <v>Largura</v>
      </c>
      <c r="C141" s="97">
        <f>C124</f>
        <v>1.87</v>
      </c>
      <c r="D141" s="90" t="str">
        <f>D124</f>
        <v>m</v>
      </c>
      <c r="E141" s="95"/>
    </row>
    <row r="142" spans="2:6" ht="12.75" customHeight="1">
      <c r="B142" s="90" t="s">
        <v>278</v>
      </c>
      <c r="C142" s="90">
        <v>0.05</v>
      </c>
      <c r="D142" s="90" t="s">
        <v>30</v>
      </c>
      <c r="E142" s="95"/>
    </row>
    <row r="143" spans="2:6" ht="12.75" customHeight="1">
      <c r="B143" s="90" t="s">
        <v>102</v>
      </c>
      <c r="C143" s="158">
        <f>(C140*C141*C142)</f>
        <v>0.76296000000000008</v>
      </c>
      <c r="D143" s="90" t="s">
        <v>32</v>
      </c>
      <c r="E143" s="95"/>
    </row>
    <row r="144" spans="2:6" ht="12.75" customHeight="1">
      <c r="B144" s="90"/>
      <c r="C144" s="90"/>
      <c r="D144" s="90"/>
      <c r="E144" s="95"/>
    </row>
    <row r="145" spans="2:6" ht="12.75" customHeight="1">
      <c r="B145" s="99" t="str">
        <f t="shared" ref="B145:D147" si="0">B128</f>
        <v>Bloco das Brocas</v>
      </c>
      <c r="C145" s="90">
        <f t="shared" si="0"/>
        <v>2</v>
      </c>
      <c r="D145" s="90" t="str">
        <f t="shared" si="0"/>
        <v>unid</v>
      </c>
      <c r="E145" s="95"/>
    </row>
    <row r="146" spans="2:6" ht="12.75" customHeight="1">
      <c r="B146" s="90" t="str">
        <f t="shared" si="0"/>
        <v>Comprimento</v>
      </c>
      <c r="C146" s="97">
        <f t="shared" si="0"/>
        <v>1</v>
      </c>
      <c r="D146" s="90" t="str">
        <f t="shared" si="0"/>
        <v>m</v>
      </c>
      <c r="E146" s="95"/>
    </row>
    <row r="147" spans="2:6" ht="12.75" customHeight="1">
      <c r="B147" s="90" t="str">
        <f t="shared" si="0"/>
        <v>Largura</v>
      </c>
      <c r="C147" s="97">
        <f t="shared" si="0"/>
        <v>0.6</v>
      </c>
      <c r="D147" s="90" t="str">
        <f t="shared" si="0"/>
        <v>m</v>
      </c>
      <c r="E147" s="95"/>
    </row>
    <row r="148" spans="2:6" ht="12.75" customHeight="1">
      <c r="B148" s="90" t="s">
        <v>278</v>
      </c>
      <c r="C148" s="90">
        <v>0.05</v>
      </c>
      <c r="D148" s="90" t="s">
        <v>30</v>
      </c>
      <c r="E148" s="95"/>
    </row>
    <row r="149" spans="2:6" ht="12.75" customHeight="1">
      <c r="B149" s="90" t="s">
        <v>102</v>
      </c>
      <c r="C149" s="158">
        <f>(C146*C147*C148)*C145</f>
        <v>0.06</v>
      </c>
      <c r="D149" s="90" t="s">
        <v>32</v>
      </c>
      <c r="E149" s="95"/>
    </row>
    <row r="150" spans="2:6" ht="12.75" customHeight="1">
      <c r="B150" s="90"/>
      <c r="C150" s="97"/>
      <c r="D150" s="90"/>
      <c r="E150" s="95"/>
    </row>
    <row r="151" spans="2:6" ht="12.75" customHeight="1">
      <c r="B151" s="195" t="s">
        <v>279</v>
      </c>
      <c r="C151" s="191">
        <f>(C143+C149)</f>
        <v>0.82296000000000014</v>
      </c>
      <c r="D151" s="192" t="s">
        <v>32</v>
      </c>
      <c r="E151" s="193">
        <v>96620</v>
      </c>
      <c r="F151" s="198" t="s">
        <v>15</v>
      </c>
    </row>
    <row r="152" spans="2:6" ht="12.75" customHeight="1">
      <c r="B152" s="90"/>
      <c r="C152" s="141"/>
      <c r="D152" s="142"/>
      <c r="E152" s="95"/>
    </row>
    <row r="153" spans="2:6" ht="12.75" customHeight="1">
      <c r="B153" s="90"/>
      <c r="C153" s="141"/>
      <c r="D153" s="142"/>
      <c r="E153" s="95"/>
    </row>
    <row r="154" spans="2:6" ht="12.75" customHeight="1">
      <c r="B154" s="142" t="s">
        <v>280</v>
      </c>
      <c r="C154" s="141"/>
      <c r="D154" s="142"/>
      <c r="E154" s="95"/>
    </row>
    <row r="155" spans="2:6" ht="12.75" customHeight="1">
      <c r="B155" s="90"/>
      <c r="C155" s="97"/>
      <c r="D155" s="90"/>
      <c r="E155" s="95"/>
    </row>
    <row r="156" spans="2:6" ht="12.75" customHeight="1">
      <c r="B156" s="99" t="str">
        <f>B122</f>
        <v>Laje de Fundo Complementar</v>
      </c>
      <c r="C156" s="90"/>
      <c r="D156" s="90"/>
      <c r="E156" s="95"/>
    </row>
    <row r="157" spans="2:6" ht="12.75" customHeight="1">
      <c r="B157" s="90" t="str">
        <f>B123</f>
        <v>Comprimento</v>
      </c>
      <c r="C157" s="97">
        <f>C123</f>
        <v>8.16</v>
      </c>
      <c r="D157" s="90" t="str">
        <f>D123</f>
        <v>m</v>
      </c>
      <c r="E157" s="95"/>
    </row>
    <row r="158" spans="2:6" ht="12.75" customHeight="1">
      <c r="B158" s="90" t="str">
        <f>B124</f>
        <v>Largura</v>
      </c>
      <c r="C158" s="90">
        <f>C124</f>
        <v>1.87</v>
      </c>
      <c r="D158" s="90" t="str">
        <f>D124</f>
        <v>m</v>
      </c>
      <c r="E158" s="95"/>
    </row>
    <row r="159" spans="2:6" ht="12.75" customHeight="1">
      <c r="B159" s="90" t="s">
        <v>109</v>
      </c>
      <c r="C159" s="90">
        <v>0.15</v>
      </c>
      <c r="D159" s="90" t="s">
        <v>30</v>
      </c>
      <c r="E159" s="95"/>
    </row>
    <row r="160" spans="2:6" ht="12.75" customHeight="1">
      <c r="B160" s="90" t="s">
        <v>102</v>
      </c>
      <c r="C160" s="97">
        <f>(C157*C159*1)+(C158*C159*2)</f>
        <v>1.7850000000000001</v>
      </c>
      <c r="D160" s="90" t="s">
        <v>16</v>
      </c>
      <c r="E160" s="95"/>
    </row>
    <row r="161" spans="2:5" ht="12.75" customHeight="1">
      <c r="B161" s="90"/>
      <c r="C161" s="90"/>
      <c r="D161" s="90"/>
      <c r="E161" s="95"/>
    </row>
    <row r="162" spans="2:5" ht="12.75" customHeight="1">
      <c r="B162" s="99" t="s">
        <v>390</v>
      </c>
      <c r="C162" s="90">
        <v>2</v>
      </c>
      <c r="D162" s="90" t="s">
        <v>65</v>
      </c>
      <c r="E162" s="95"/>
    </row>
    <row r="163" spans="2:5" ht="12.75" customHeight="1">
      <c r="B163" s="90" t="s">
        <v>391</v>
      </c>
      <c r="C163" s="97">
        <v>1.67</v>
      </c>
      <c r="D163" s="90" t="str">
        <f>D129</f>
        <v>m</v>
      </c>
      <c r="E163" s="95"/>
    </row>
    <row r="164" spans="2:5" ht="12.75" customHeight="1">
      <c r="B164" s="90" t="s">
        <v>388</v>
      </c>
      <c r="C164" s="97">
        <v>0.2</v>
      </c>
      <c r="D164" s="90" t="str">
        <f>D130</f>
        <v>m</v>
      </c>
      <c r="E164" s="95"/>
    </row>
    <row r="165" spans="2:5" ht="12.75" customHeight="1">
      <c r="B165" s="90" t="s">
        <v>389</v>
      </c>
      <c r="C165" s="97">
        <v>0.3</v>
      </c>
      <c r="D165" s="90" t="str">
        <f>D131</f>
        <v>m</v>
      </c>
      <c r="E165" s="95"/>
    </row>
    <row r="166" spans="2:5" ht="12.75" customHeight="1">
      <c r="B166" s="90" t="s">
        <v>109</v>
      </c>
      <c r="C166" s="97">
        <v>2</v>
      </c>
      <c r="D166" s="90" t="s">
        <v>30</v>
      </c>
      <c r="E166" s="95"/>
    </row>
    <row r="167" spans="2:5" ht="12.75" customHeight="1">
      <c r="B167" s="90" t="s">
        <v>102</v>
      </c>
      <c r="C167" s="97">
        <f>(C164+C165+C166+C166)*C163*C162</f>
        <v>15.03</v>
      </c>
      <c r="D167" s="90" t="s">
        <v>16</v>
      </c>
      <c r="E167" s="95"/>
    </row>
    <row r="168" spans="2:5" ht="12.75" customHeight="1">
      <c r="B168" s="90"/>
      <c r="C168" s="90"/>
      <c r="D168" s="90"/>
      <c r="E168" s="95"/>
    </row>
    <row r="169" spans="2:5" ht="12.75" customHeight="1">
      <c r="B169" s="99" t="s">
        <v>392</v>
      </c>
      <c r="C169" s="90">
        <v>1</v>
      </c>
      <c r="D169" s="90" t="s">
        <v>65</v>
      </c>
      <c r="E169" s="95"/>
    </row>
    <row r="170" spans="2:5" ht="12.75" customHeight="1">
      <c r="B170" s="90" t="s">
        <v>391</v>
      </c>
      <c r="C170" s="97">
        <v>7.56</v>
      </c>
      <c r="D170" s="90" t="s">
        <v>30</v>
      </c>
      <c r="E170" s="95"/>
    </row>
    <row r="171" spans="2:5" ht="12.75" customHeight="1">
      <c r="B171" s="90" t="s">
        <v>388</v>
      </c>
      <c r="C171" s="97">
        <v>0.2</v>
      </c>
      <c r="D171" s="90" t="s">
        <v>30</v>
      </c>
      <c r="E171" s="95"/>
    </row>
    <row r="172" spans="2:5" ht="12.75" customHeight="1">
      <c r="B172" s="90" t="s">
        <v>389</v>
      </c>
      <c r="C172" s="97">
        <v>0.3</v>
      </c>
      <c r="D172" s="90" t="s">
        <v>30</v>
      </c>
      <c r="E172" s="95"/>
    </row>
    <row r="173" spans="2:5" ht="12.75" customHeight="1">
      <c r="B173" s="90" t="s">
        <v>109</v>
      </c>
      <c r="C173" s="97">
        <v>2</v>
      </c>
      <c r="D173" s="90" t="s">
        <v>30</v>
      </c>
      <c r="E173" s="95"/>
    </row>
    <row r="174" spans="2:5" ht="12.75" customHeight="1">
      <c r="B174" s="90" t="s">
        <v>102</v>
      </c>
      <c r="C174" s="97">
        <f>(C171+C172+C173+C173)*C170*C169</f>
        <v>34.019999999999996</v>
      </c>
      <c r="D174" s="90" t="s">
        <v>16</v>
      </c>
      <c r="E174" s="95"/>
    </row>
    <row r="175" spans="2:5" ht="12.75" customHeight="1">
      <c r="B175" s="90"/>
      <c r="C175" s="90"/>
      <c r="D175" s="90"/>
      <c r="E175" s="95"/>
    </row>
    <row r="176" spans="2:5" ht="12.75" customHeight="1">
      <c r="B176" s="99" t="str">
        <f t="shared" ref="B176:D178" si="1">B128</f>
        <v>Bloco das Brocas</v>
      </c>
      <c r="C176" s="90">
        <f t="shared" si="1"/>
        <v>2</v>
      </c>
      <c r="D176" s="90" t="str">
        <f t="shared" si="1"/>
        <v>unid</v>
      </c>
      <c r="E176" s="95"/>
    </row>
    <row r="177" spans="2:5" ht="12.75" customHeight="1">
      <c r="B177" s="90" t="str">
        <f t="shared" si="1"/>
        <v>Comprimento</v>
      </c>
      <c r="C177" s="97">
        <f t="shared" si="1"/>
        <v>1</v>
      </c>
      <c r="D177" s="90" t="str">
        <f t="shared" si="1"/>
        <v>m</v>
      </c>
      <c r="E177" s="95"/>
    </row>
    <row r="178" spans="2:5" ht="12.75" customHeight="1">
      <c r="B178" s="90" t="str">
        <f t="shared" si="1"/>
        <v>Largura</v>
      </c>
      <c r="C178" s="97">
        <f t="shared" si="1"/>
        <v>0.6</v>
      </c>
      <c r="D178" s="90" t="str">
        <f t="shared" si="1"/>
        <v>m</v>
      </c>
      <c r="E178" s="95"/>
    </row>
    <row r="179" spans="2:5" ht="12.75" customHeight="1">
      <c r="B179" s="90" t="s">
        <v>109</v>
      </c>
      <c r="C179" s="97">
        <v>0.5</v>
      </c>
      <c r="D179" s="90" t="s">
        <v>30</v>
      </c>
      <c r="E179" s="95"/>
    </row>
    <row r="180" spans="2:5" ht="12.75" customHeight="1">
      <c r="B180" s="90" t="s">
        <v>102</v>
      </c>
      <c r="C180" s="97">
        <f>((C177*C179*2)+(C178*C179*2))*C176</f>
        <v>3.2</v>
      </c>
      <c r="D180" s="90" t="s">
        <v>16</v>
      </c>
      <c r="E180" s="95"/>
    </row>
    <row r="181" spans="2:5" ht="12.75" customHeight="1">
      <c r="B181" s="90"/>
      <c r="C181" s="90"/>
      <c r="D181" s="90"/>
      <c r="E181" s="95"/>
    </row>
    <row r="182" spans="2:5" ht="12.75" customHeight="1">
      <c r="B182" s="99" t="s">
        <v>281</v>
      </c>
      <c r="C182" s="90"/>
      <c r="D182" s="90"/>
      <c r="E182" s="95"/>
    </row>
    <row r="183" spans="2:5" ht="12.75" customHeight="1">
      <c r="B183" s="99" t="s">
        <v>282</v>
      </c>
      <c r="C183" s="90">
        <v>2</v>
      </c>
      <c r="D183" s="90" t="s">
        <v>65</v>
      </c>
      <c r="E183" s="95"/>
    </row>
    <row r="184" spans="2:5" ht="12.75" customHeight="1">
      <c r="B184" s="90" t="s">
        <v>103</v>
      </c>
      <c r="C184" s="97">
        <v>0.7</v>
      </c>
      <c r="D184" s="90" t="s">
        <v>30</v>
      </c>
      <c r="E184" s="95"/>
    </row>
    <row r="185" spans="2:5" ht="12.75" customHeight="1">
      <c r="B185" s="90" t="s">
        <v>104</v>
      </c>
      <c r="C185" s="90">
        <v>0.15</v>
      </c>
      <c r="D185" s="90" t="s">
        <v>30</v>
      </c>
      <c r="E185" s="95"/>
    </row>
    <row r="186" spans="2:5" ht="12.75" customHeight="1">
      <c r="B186" s="99" t="s">
        <v>283</v>
      </c>
      <c r="C186" s="90">
        <v>2</v>
      </c>
      <c r="D186" s="90" t="s">
        <v>65</v>
      </c>
      <c r="E186" s="95"/>
    </row>
    <row r="187" spans="2:5" ht="12.75" customHeight="1">
      <c r="B187" s="90" t="s">
        <v>103</v>
      </c>
      <c r="C187" s="97">
        <v>0.4</v>
      </c>
      <c r="D187" s="90" t="s">
        <v>30</v>
      </c>
      <c r="E187" s="95"/>
    </row>
    <row r="188" spans="2:5" ht="12.75" customHeight="1">
      <c r="B188" s="90" t="s">
        <v>104</v>
      </c>
      <c r="C188" s="90">
        <v>0.15</v>
      </c>
      <c r="D188" s="90" t="s">
        <v>30</v>
      </c>
      <c r="E188" s="95"/>
    </row>
    <row r="189" spans="2:5" ht="12.75" customHeight="1">
      <c r="B189" s="90" t="s">
        <v>109</v>
      </c>
      <c r="C189" s="97">
        <v>0.3</v>
      </c>
      <c r="D189" s="90" t="s">
        <v>30</v>
      </c>
      <c r="E189" s="95"/>
    </row>
    <row r="190" spans="2:5" ht="12.75" customHeight="1">
      <c r="B190" s="90" t="s">
        <v>102</v>
      </c>
      <c r="C190" s="97">
        <f>((C184*C189*2*C183)+(C187*C189*2*C186)+(C184*C188*4))</f>
        <v>1.7399999999999998</v>
      </c>
      <c r="D190" s="90" t="s">
        <v>16</v>
      </c>
      <c r="E190" s="95"/>
    </row>
    <row r="191" spans="2:5" ht="12.75" customHeight="1">
      <c r="B191" s="90"/>
      <c r="C191" s="97"/>
      <c r="D191" s="90"/>
      <c r="E191" s="95"/>
    </row>
    <row r="192" spans="2:5" ht="12.75" customHeight="1">
      <c r="B192" s="99" t="s">
        <v>284</v>
      </c>
      <c r="C192" s="90">
        <v>1</v>
      </c>
      <c r="D192" s="90" t="s">
        <v>65</v>
      </c>
      <c r="E192" s="95"/>
    </row>
    <row r="193" spans="2:10" ht="12.75" customHeight="1">
      <c r="B193" s="90" t="s">
        <v>103</v>
      </c>
      <c r="C193" s="97">
        <v>0.3</v>
      </c>
      <c r="D193" s="90" t="s">
        <v>30</v>
      </c>
      <c r="E193" s="95"/>
    </row>
    <row r="194" spans="2:10" ht="12.75" customHeight="1">
      <c r="B194" s="90" t="s">
        <v>104</v>
      </c>
      <c r="C194" s="97">
        <v>0.2</v>
      </c>
      <c r="D194" s="90" t="s">
        <v>30</v>
      </c>
      <c r="E194" s="95"/>
    </row>
    <row r="195" spans="2:10" ht="12.75" customHeight="1">
      <c r="B195" s="90" t="s">
        <v>109</v>
      </c>
      <c r="C195" s="97">
        <v>1.7</v>
      </c>
      <c r="D195" s="90" t="s">
        <v>30</v>
      </c>
      <c r="E195" s="95"/>
      <c r="J195" s="159"/>
    </row>
    <row r="196" spans="2:10" ht="12.75" customHeight="1">
      <c r="B196" s="90" t="s">
        <v>102</v>
      </c>
      <c r="C196" s="97">
        <f>((C193*C195*2)+(C194*C195*2))*C192</f>
        <v>1.7000000000000002</v>
      </c>
      <c r="D196" s="90" t="s">
        <v>16</v>
      </c>
      <c r="E196" s="95"/>
    </row>
    <row r="197" spans="2:10" ht="12.75" customHeight="1">
      <c r="B197" s="90"/>
      <c r="C197" s="97"/>
      <c r="D197" s="90"/>
      <c r="E197" s="95"/>
    </row>
    <row r="198" spans="2:10" ht="12.75" customHeight="1">
      <c r="B198" s="99" t="s">
        <v>285</v>
      </c>
      <c r="C198" s="90">
        <v>2</v>
      </c>
      <c r="D198" s="90" t="s">
        <v>65</v>
      </c>
      <c r="E198" s="95"/>
    </row>
    <row r="199" spans="2:10" ht="12.75" customHeight="1">
      <c r="B199" s="99" t="s">
        <v>286</v>
      </c>
      <c r="C199" s="90"/>
      <c r="D199" s="90"/>
      <c r="E199" s="95"/>
    </row>
    <row r="200" spans="2:10" ht="12.75" customHeight="1">
      <c r="B200" s="90" t="s">
        <v>103</v>
      </c>
      <c r="C200" s="90">
        <v>4.2300000000000004</v>
      </c>
      <c r="D200" s="90" t="s">
        <v>30</v>
      </c>
      <c r="E200" s="95"/>
    </row>
    <row r="201" spans="2:10" ht="12.75" customHeight="1">
      <c r="B201" s="90" t="s">
        <v>104</v>
      </c>
      <c r="C201" s="97">
        <v>1</v>
      </c>
      <c r="D201" s="90" t="s">
        <v>30</v>
      </c>
      <c r="E201" s="95"/>
    </row>
    <row r="202" spans="2:10" ht="12.75" customHeight="1">
      <c r="B202" s="90" t="s">
        <v>109</v>
      </c>
      <c r="C202" s="90">
        <v>0.15</v>
      </c>
      <c r="D202" s="90" t="s">
        <v>30</v>
      </c>
      <c r="E202" s="95"/>
    </row>
    <row r="203" spans="2:10" ht="12.75" customHeight="1">
      <c r="B203" s="99" t="s">
        <v>287</v>
      </c>
      <c r="C203" s="90">
        <v>11</v>
      </c>
      <c r="D203" s="90" t="s">
        <v>65</v>
      </c>
      <c r="E203" s="95"/>
    </row>
    <row r="204" spans="2:10" ht="12.75" customHeight="1">
      <c r="B204" s="90" t="s">
        <v>103</v>
      </c>
      <c r="C204" s="97">
        <v>1</v>
      </c>
      <c r="D204" s="90" t="s">
        <v>30</v>
      </c>
      <c r="E204" s="95"/>
    </row>
    <row r="205" spans="2:10" ht="12.75" customHeight="1">
      <c r="B205" s="90" t="s">
        <v>104</v>
      </c>
      <c r="C205" s="97">
        <v>0.3</v>
      </c>
      <c r="D205" s="90" t="s">
        <v>30</v>
      </c>
      <c r="E205" s="95"/>
    </row>
    <row r="206" spans="2:10" ht="12.75" customHeight="1">
      <c r="B206" s="90" t="s">
        <v>109</v>
      </c>
      <c r="C206" s="90">
        <v>0.18</v>
      </c>
      <c r="D206" s="90" t="s">
        <v>30</v>
      </c>
      <c r="E206" s="95"/>
    </row>
    <row r="207" spans="2:10" ht="12.75" customHeight="1">
      <c r="B207" s="90" t="s">
        <v>102</v>
      </c>
      <c r="C207" s="97">
        <f>(((C200*C202*2)+(C201*C202*1)+(C200*C201))+(C204*C206*C203)+(0.55*C204)+(C205*C204*C203)+(((C205*C206)/2)*2*C203))*C198</f>
        <v>24.146000000000004</v>
      </c>
      <c r="D207" s="90" t="s">
        <v>16</v>
      </c>
      <c r="E207" s="95"/>
    </row>
    <row r="208" spans="2:10" ht="12.75" customHeight="1">
      <c r="B208" s="90"/>
      <c r="C208" s="90"/>
      <c r="D208" s="90"/>
      <c r="E208" s="95"/>
    </row>
    <row r="209" spans="2:6" ht="12.75" customHeight="1">
      <c r="B209" s="99" t="s">
        <v>288</v>
      </c>
      <c r="C209" s="90">
        <v>1</v>
      </c>
      <c r="D209" s="90" t="s">
        <v>65</v>
      </c>
      <c r="E209" s="95"/>
    </row>
    <row r="210" spans="2:6" ht="12.75" customHeight="1">
      <c r="B210" s="90" t="s">
        <v>103</v>
      </c>
      <c r="C210" s="97">
        <v>2</v>
      </c>
      <c r="D210" s="90" t="s">
        <v>30</v>
      </c>
      <c r="E210" s="95"/>
    </row>
    <row r="211" spans="2:6" ht="12.75" customHeight="1">
      <c r="B211" s="90" t="s">
        <v>104</v>
      </c>
      <c r="C211" s="97">
        <v>1</v>
      </c>
      <c r="D211" s="90" t="s">
        <v>30</v>
      </c>
      <c r="E211" s="95"/>
    </row>
    <row r="212" spans="2:6" ht="12.75" customHeight="1">
      <c r="B212" s="90" t="s">
        <v>109</v>
      </c>
      <c r="C212" s="97">
        <v>0.15</v>
      </c>
      <c r="D212" s="90" t="s">
        <v>30</v>
      </c>
      <c r="E212" s="95"/>
    </row>
    <row r="213" spans="2:6" ht="12.75" customHeight="1">
      <c r="B213" s="90" t="s">
        <v>102</v>
      </c>
      <c r="C213" s="97">
        <f>((C210*C212*2)+(C211*C212*1))*C209</f>
        <v>0.75</v>
      </c>
      <c r="D213" s="90" t="s">
        <v>16</v>
      </c>
      <c r="E213" s="95"/>
    </row>
    <row r="214" spans="2:6" ht="12.75" customHeight="1">
      <c r="B214" s="90"/>
      <c r="C214" s="90"/>
      <c r="D214" s="90"/>
      <c r="E214" s="95"/>
    </row>
    <row r="215" spans="2:6" ht="12.75" customHeight="1">
      <c r="B215" s="191" t="s">
        <v>289</v>
      </c>
      <c r="C215" s="191">
        <f>(C160+C167+C174+C180+C190+C8+C196+C207+C213)</f>
        <v>82.371000000000009</v>
      </c>
      <c r="D215" s="192" t="s">
        <v>16</v>
      </c>
      <c r="E215" s="193">
        <v>70070126</v>
      </c>
      <c r="F215" s="198" t="s">
        <v>23</v>
      </c>
    </row>
    <row r="216" spans="2:6" ht="12.75" customHeight="1">
      <c r="B216" s="89"/>
      <c r="C216" s="153"/>
      <c r="D216" s="89"/>
      <c r="E216" s="95"/>
    </row>
    <row r="217" spans="2:6" ht="12.75" customHeight="1">
      <c r="B217" s="89"/>
      <c r="C217" s="153"/>
      <c r="D217" s="89"/>
      <c r="E217" s="95"/>
    </row>
    <row r="218" spans="2:6" ht="12.75" customHeight="1">
      <c r="B218" s="142" t="s">
        <v>290</v>
      </c>
      <c r="C218" s="141"/>
      <c r="D218" s="142"/>
      <c r="E218" s="95"/>
    </row>
    <row r="219" spans="2:6" ht="12.75" customHeight="1">
      <c r="B219" s="90"/>
      <c r="C219" s="97"/>
      <c r="D219" s="90"/>
      <c r="E219" s="95"/>
    </row>
    <row r="220" spans="2:6" ht="12.75" customHeight="1">
      <c r="B220" s="99" t="s">
        <v>291</v>
      </c>
      <c r="C220" s="90">
        <v>2</v>
      </c>
      <c r="D220" s="90" t="s">
        <v>65</v>
      </c>
      <c r="E220" s="95"/>
    </row>
    <row r="221" spans="2:6" ht="12.75" customHeight="1">
      <c r="B221" s="90" t="s">
        <v>292</v>
      </c>
      <c r="C221" s="97">
        <v>3</v>
      </c>
      <c r="D221" s="90" t="str">
        <f>D187</f>
        <v>m</v>
      </c>
      <c r="E221" s="95"/>
    </row>
    <row r="222" spans="2:6" ht="12.75" customHeight="1">
      <c r="B222" s="90" t="s">
        <v>109</v>
      </c>
      <c r="C222" s="97">
        <v>0.8</v>
      </c>
      <c r="D222" s="90" t="s">
        <v>30</v>
      </c>
      <c r="E222" s="95"/>
    </row>
    <row r="223" spans="2:6" ht="12.75" customHeight="1">
      <c r="B223" s="90" t="s">
        <v>102</v>
      </c>
      <c r="C223" s="97">
        <f>(2*PI()*(C221/2)*C222)*C220</f>
        <v>15.079644737231007</v>
      </c>
      <c r="D223" s="90" t="s">
        <v>16</v>
      </c>
      <c r="E223" s="95"/>
    </row>
    <row r="224" spans="2:6" ht="12.75" customHeight="1">
      <c r="B224" s="90"/>
      <c r="C224" s="90"/>
      <c r="D224" s="90"/>
      <c r="E224" s="95"/>
    </row>
    <row r="225" spans="2:8" ht="12.75" customHeight="1">
      <c r="B225" s="191" t="s">
        <v>293</v>
      </c>
      <c r="C225" s="191">
        <f>(C223)</f>
        <v>15.079644737231007</v>
      </c>
      <c r="D225" s="192" t="s">
        <v>16</v>
      </c>
      <c r="E225" s="193">
        <v>70070129</v>
      </c>
      <c r="F225" s="198" t="s">
        <v>23</v>
      </c>
    </row>
    <row r="226" spans="2:8" ht="12.75" customHeight="1">
      <c r="B226" s="110"/>
      <c r="C226" s="160"/>
      <c r="D226" s="111"/>
      <c r="E226" s="95"/>
    </row>
    <row r="227" spans="2:8" ht="12.75" customHeight="1">
      <c r="B227" s="89"/>
      <c r="C227" s="153"/>
      <c r="D227" s="89"/>
      <c r="E227" s="95"/>
    </row>
    <row r="228" spans="2:8" s="161" customFormat="1" ht="12.75" customHeight="1">
      <c r="B228" s="98" t="s">
        <v>74</v>
      </c>
      <c r="C228" s="114"/>
      <c r="D228" s="89"/>
      <c r="E228" s="95"/>
    </row>
    <row r="229" spans="2:8" s="161" customFormat="1" ht="12.75" customHeight="1">
      <c r="B229" s="98"/>
      <c r="C229" s="114"/>
      <c r="D229" s="89"/>
      <c r="E229" s="95"/>
    </row>
    <row r="230" spans="2:8" s="161" customFormat="1" ht="12.75" customHeight="1">
      <c r="B230" s="90" t="s">
        <v>393</v>
      </c>
      <c r="C230" s="162">
        <f>1350.23+1448.46+1550</f>
        <v>4348.6900000000005</v>
      </c>
      <c r="D230" s="162" t="s">
        <v>43</v>
      </c>
      <c r="E230" s="95"/>
      <c r="G230" s="96"/>
      <c r="H230" s="96"/>
    </row>
    <row r="231" spans="2:8" s="161" customFormat="1" ht="12.75" customHeight="1">
      <c r="B231" s="98" t="s">
        <v>102</v>
      </c>
      <c r="C231" s="149">
        <f>(C230)</f>
        <v>4348.6900000000005</v>
      </c>
      <c r="D231" s="149" t="s">
        <v>43</v>
      </c>
      <c r="E231" s="95"/>
      <c r="G231" s="96"/>
      <c r="H231" s="96"/>
    </row>
    <row r="232" spans="2:8" s="161" customFormat="1" ht="12.75" customHeight="1">
      <c r="B232" s="98"/>
      <c r="C232" s="149"/>
      <c r="D232" s="149"/>
      <c r="E232" s="95"/>
      <c r="G232" s="96"/>
      <c r="H232" s="96"/>
    </row>
    <row r="233" spans="2:8" ht="12.75" customHeight="1">
      <c r="B233" s="191" t="s">
        <v>294</v>
      </c>
      <c r="C233" s="191">
        <f>(C231)</f>
        <v>4348.6900000000005</v>
      </c>
      <c r="D233" s="192" t="s">
        <v>43</v>
      </c>
      <c r="E233" s="193">
        <v>70070135</v>
      </c>
      <c r="F233" s="198" t="s">
        <v>23</v>
      </c>
    </row>
    <row r="234" spans="2:8" ht="12.75" customHeight="1">
      <c r="B234" s="110"/>
      <c r="C234" s="160"/>
      <c r="D234" s="111"/>
      <c r="E234" s="95"/>
    </row>
    <row r="235" spans="2:8" ht="12.75" customHeight="1">
      <c r="B235" s="89"/>
      <c r="C235" s="153"/>
      <c r="D235" s="89"/>
      <c r="E235" s="95"/>
    </row>
    <row r="236" spans="2:8" ht="12.75" customHeight="1">
      <c r="B236" s="90" t="s">
        <v>295</v>
      </c>
      <c r="C236" s="89"/>
      <c r="D236" s="89"/>
      <c r="E236" s="95"/>
    </row>
    <row r="237" spans="2:8" ht="12.75" customHeight="1">
      <c r="B237" s="90"/>
      <c r="C237" s="90"/>
      <c r="D237" s="90"/>
      <c r="E237" s="95"/>
    </row>
    <row r="238" spans="2:8" ht="12.75" customHeight="1">
      <c r="B238" s="99" t="str">
        <f t="shared" ref="B238:D241" si="2">B176</f>
        <v>Bloco das Brocas</v>
      </c>
      <c r="C238" s="90">
        <f t="shared" si="2"/>
        <v>2</v>
      </c>
      <c r="D238" s="90" t="str">
        <f t="shared" si="2"/>
        <v>unid</v>
      </c>
      <c r="E238" s="95"/>
    </row>
    <row r="239" spans="2:8" ht="12.75" customHeight="1">
      <c r="B239" s="90" t="str">
        <f t="shared" si="2"/>
        <v>Comprimento</v>
      </c>
      <c r="C239" s="97">
        <f t="shared" si="2"/>
        <v>1</v>
      </c>
      <c r="D239" s="90" t="str">
        <f t="shared" si="2"/>
        <v>m</v>
      </c>
      <c r="E239" s="95"/>
    </row>
    <row r="240" spans="2:8" ht="12.75" customHeight="1">
      <c r="B240" s="90" t="str">
        <f t="shared" si="2"/>
        <v>Largura</v>
      </c>
      <c r="C240" s="97">
        <f t="shared" si="2"/>
        <v>0.6</v>
      </c>
      <c r="D240" s="90" t="str">
        <f t="shared" si="2"/>
        <v>m</v>
      </c>
      <c r="E240" s="95"/>
    </row>
    <row r="241" spans="2:5" ht="12.75" customHeight="1">
      <c r="B241" s="90" t="str">
        <f t="shared" si="2"/>
        <v>Altura</v>
      </c>
      <c r="C241" s="97">
        <f t="shared" si="2"/>
        <v>0.5</v>
      </c>
      <c r="D241" s="90" t="str">
        <f t="shared" si="2"/>
        <v>m</v>
      </c>
      <c r="E241" s="95"/>
    </row>
    <row r="242" spans="2:5" ht="12.75" customHeight="1">
      <c r="B242" s="90" t="s">
        <v>102</v>
      </c>
      <c r="C242" s="97">
        <f>(C239*C240*C241)*C238</f>
        <v>0.6</v>
      </c>
      <c r="D242" s="90" t="s">
        <v>32</v>
      </c>
      <c r="E242" s="95"/>
    </row>
    <row r="243" spans="2:5" ht="12.75" customHeight="1">
      <c r="B243" s="90"/>
      <c r="C243" s="90"/>
      <c r="D243" s="90"/>
      <c r="E243" s="95"/>
    </row>
    <row r="244" spans="2:5" ht="12.75" customHeight="1">
      <c r="B244" s="99" t="str">
        <f t="shared" ref="B244:D251" si="3">B182</f>
        <v>Poço de Drenagem</v>
      </c>
      <c r="C244" s="90"/>
      <c r="D244" s="90"/>
      <c r="E244" s="95"/>
    </row>
    <row r="245" spans="2:5" ht="12.75" customHeight="1">
      <c r="B245" s="99" t="str">
        <f t="shared" si="3"/>
        <v>Paredes Externas</v>
      </c>
      <c r="C245" s="90">
        <f t="shared" si="3"/>
        <v>2</v>
      </c>
      <c r="D245" s="90" t="str">
        <f t="shared" si="3"/>
        <v>unid</v>
      </c>
      <c r="E245" s="95"/>
    </row>
    <row r="246" spans="2:5" ht="12.75" customHeight="1">
      <c r="B246" s="90" t="str">
        <f t="shared" si="3"/>
        <v>Comprimento</v>
      </c>
      <c r="C246" s="97">
        <f t="shared" si="3"/>
        <v>0.7</v>
      </c>
      <c r="D246" s="90" t="str">
        <f t="shared" si="3"/>
        <v>m</v>
      </c>
      <c r="E246" s="95"/>
    </row>
    <row r="247" spans="2:5" ht="12.75" customHeight="1">
      <c r="B247" s="90" t="str">
        <f t="shared" si="3"/>
        <v>Largura</v>
      </c>
      <c r="C247" s="97">
        <f t="shared" si="3"/>
        <v>0.15</v>
      </c>
      <c r="D247" s="90" t="str">
        <f t="shared" si="3"/>
        <v>m</v>
      </c>
      <c r="E247" s="95"/>
    </row>
    <row r="248" spans="2:5" ht="12.75" customHeight="1">
      <c r="B248" s="99" t="str">
        <f t="shared" si="3"/>
        <v>Paredes Internas</v>
      </c>
      <c r="C248" s="90">
        <f t="shared" si="3"/>
        <v>2</v>
      </c>
      <c r="D248" s="90" t="str">
        <f t="shared" si="3"/>
        <v>unid</v>
      </c>
      <c r="E248" s="95"/>
    </row>
    <row r="249" spans="2:5" ht="12.75" customHeight="1">
      <c r="B249" s="90" t="str">
        <f t="shared" si="3"/>
        <v>Comprimento</v>
      </c>
      <c r="C249" s="97">
        <f t="shared" si="3"/>
        <v>0.4</v>
      </c>
      <c r="D249" s="90" t="str">
        <f t="shared" si="3"/>
        <v>m</v>
      </c>
      <c r="E249" s="95"/>
    </row>
    <row r="250" spans="2:5" ht="12.75" customHeight="1">
      <c r="B250" s="90" t="str">
        <f t="shared" si="3"/>
        <v>Largura</v>
      </c>
      <c r="C250" s="97">
        <f t="shared" si="3"/>
        <v>0.15</v>
      </c>
      <c r="D250" s="90" t="str">
        <f t="shared" si="3"/>
        <v>m</v>
      </c>
      <c r="E250" s="95"/>
    </row>
    <row r="251" spans="2:5" ht="12.75" customHeight="1">
      <c r="B251" s="90" t="str">
        <f t="shared" si="3"/>
        <v>Altura</v>
      </c>
      <c r="C251" s="97">
        <f t="shared" si="3"/>
        <v>0.3</v>
      </c>
      <c r="D251" s="90" t="str">
        <f t="shared" si="3"/>
        <v>m</v>
      </c>
      <c r="E251" s="95"/>
    </row>
    <row r="252" spans="2:5" ht="12.75" customHeight="1">
      <c r="B252" s="90" t="s">
        <v>102</v>
      </c>
      <c r="C252" s="97">
        <f>((C246*C247*C251*C245)+(C249*C250*C251*C248))</f>
        <v>9.9000000000000005E-2</v>
      </c>
      <c r="D252" s="90" t="s">
        <v>32</v>
      </c>
      <c r="E252" s="95"/>
    </row>
    <row r="253" spans="2:5" ht="12.75" customHeight="1">
      <c r="B253" s="90"/>
      <c r="C253" s="90"/>
      <c r="D253" s="90"/>
      <c r="E253" s="95"/>
    </row>
    <row r="254" spans="2:5" ht="12.75" customHeight="1">
      <c r="B254" s="99" t="str">
        <f t="shared" ref="B254:D257" si="4">B192</f>
        <v>Pilar</v>
      </c>
      <c r="C254" s="90">
        <f t="shared" si="4"/>
        <v>1</v>
      </c>
      <c r="D254" s="90" t="str">
        <f t="shared" si="4"/>
        <v>unid</v>
      </c>
      <c r="E254" s="95"/>
    </row>
    <row r="255" spans="2:5" ht="12.75" customHeight="1">
      <c r="B255" s="90" t="str">
        <f t="shared" si="4"/>
        <v>Comprimento</v>
      </c>
      <c r="C255" s="97">
        <f t="shared" si="4"/>
        <v>0.3</v>
      </c>
      <c r="D255" s="90" t="str">
        <f t="shared" si="4"/>
        <v>m</v>
      </c>
      <c r="E255" s="95"/>
    </row>
    <row r="256" spans="2:5" ht="12.75" customHeight="1">
      <c r="B256" s="90" t="str">
        <f t="shared" si="4"/>
        <v>Largura</v>
      </c>
      <c r="C256" s="97">
        <f t="shared" si="4"/>
        <v>0.2</v>
      </c>
      <c r="D256" s="90" t="str">
        <f t="shared" si="4"/>
        <v>m</v>
      </c>
      <c r="E256" s="95"/>
    </row>
    <row r="257" spans="2:5" ht="12.75" customHeight="1">
      <c r="B257" s="90" t="str">
        <f t="shared" si="4"/>
        <v>Altura</v>
      </c>
      <c r="C257" s="97">
        <f t="shared" si="4"/>
        <v>1.7</v>
      </c>
      <c r="D257" s="90" t="str">
        <f t="shared" si="4"/>
        <v>m</v>
      </c>
      <c r="E257" s="95"/>
    </row>
    <row r="258" spans="2:5" ht="12.75" customHeight="1">
      <c r="B258" s="90" t="s">
        <v>102</v>
      </c>
      <c r="C258" s="97">
        <f>(C255*C256*C257)*C254</f>
        <v>0.10199999999999999</v>
      </c>
      <c r="D258" s="90" t="s">
        <v>32</v>
      </c>
      <c r="E258" s="95"/>
    </row>
    <row r="259" spans="2:5" ht="12.75" customHeight="1">
      <c r="B259" s="90"/>
      <c r="C259" s="90"/>
      <c r="D259" s="90"/>
      <c r="E259" s="95"/>
    </row>
    <row r="260" spans="2:5" ht="12.75" customHeight="1">
      <c r="B260" s="99" t="str">
        <f>B198</f>
        <v>Escada</v>
      </c>
      <c r="C260" s="90">
        <f>C198</f>
        <v>2</v>
      </c>
      <c r="D260" s="90" t="str">
        <f>D198</f>
        <v>unid</v>
      </c>
      <c r="E260" s="95"/>
    </row>
    <row r="261" spans="2:5" ht="12.75" customHeight="1">
      <c r="B261" s="99" t="str">
        <f t="shared" ref="B261:D268" si="5">B199</f>
        <v>Parte Inferior</v>
      </c>
      <c r="C261" s="90"/>
      <c r="D261" s="90"/>
      <c r="E261" s="95"/>
    </row>
    <row r="262" spans="2:5" ht="12.75" customHeight="1">
      <c r="B262" s="90" t="str">
        <f t="shared" si="5"/>
        <v>Comprimento</v>
      </c>
      <c r="C262" s="97">
        <f t="shared" si="5"/>
        <v>4.2300000000000004</v>
      </c>
      <c r="D262" s="90" t="str">
        <f t="shared" si="5"/>
        <v>m</v>
      </c>
      <c r="E262" s="95"/>
    </row>
    <row r="263" spans="2:5" ht="12.75" customHeight="1">
      <c r="B263" s="90" t="str">
        <f t="shared" si="5"/>
        <v>Largura</v>
      </c>
      <c r="C263" s="97">
        <f t="shared" si="5"/>
        <v>1</v>
      </c>
      <c r="D263" s="90" t="str">
        <f t="shared" si="5"/>
        <v>m</v>
      </c>
      <c r="E263" s="95"/>
    </row>
    <row r="264" spans="2:5" ht="12.75" customHeight="1">
      <c r="B264" s="90" t="str">
        <f t="shared" si="5"/>
        <v>Altura</v>
      </c>
      <c r="C264" s="97">
        <f t="shared" si="5"/>
        <v>0.15</v>
      </c>
      <c r="D264" s="90" t="str">
        <f t="shared" si="5"/>
        <v>m</v>
      </c>
      <c r="E264" s="95"/>
    </row>
    <row r="265" spans="2:5" ht="12.75" customHeight="1">
      <c r="B265" s="99" t="str">
        <f t="shared" si="5"/>
        <v>Degraus</v>
      </c>
      <c r="C265" s="90">
        <f t="shared" si="5"/>
        <v>11</v>
      </c>
      <c r="D265" s="90" t="str">
        <f t="shared" si="5"/>
        <v>unid</v>
      </c>
      <c r="E265" s="95"/>
    </row>
    <row r="266" spans="2:5" ht="12.75" customHeight="1">
      <c r="B266" s="90" t="str">
        <f t="shared" si="5"/>
        <v>Comprimento</v>
      </c>
      <c r="C266" s="97">
        <f t="shared" si="5"/>
        <v>1</v>
      </c>
      <c r="D266" s="90" t="str">
        <f t="shared" si="5"/>
        <v>m</v>
      </c>
      <c r="E266" s="95"/>
    </row>
    <row r="267" spans="2:5" ht="12.75" customHeight="1">
      <c r="B267" s="90" t="str">
        <f t="shared" si="5"/>
        <v>Largura</v>
      </c>
      <c r="C267" s="97">
        <f t="shared" si="5"/>
        <v>0.3</v>
      </c>
      <c r="D267" s="90" t="str">
        <f t="shared" si="5"/>
        <v>m</v>
      </c>
      <c r="E267" s="95"/>
    </row>
    <row r="268" spans="2:5" ht="12.75" customHeight="1">
      <c r="B268" s="90" t="str">
        <f t="shared" si="5"/>
        <v>Altura</v>
      </c>
      <c r="C268" s="97">
        <f t="shared" si="5"/>
        <v>0.18</v>
      </c>
      <c r="D268" s="90" t="str">
        <f t="shared" si="5"/>
        <v>m</v>
      </c>
      <c r="E268" s="95"/>
    </row>
    <row r="269" spans="2:5" ht="12.75" customHeight="1">
      <c r="B269" s="90" t="s">
        <v>102</v>
      </c>
      <c r="C269" s="97">
        <f>((C262*C263*C264)+(((C267*C268)/2)*C266*C265))*C260</f>
        <v>1.863</v>
      </c>
      <c r="D269" s="90" t="s">
        <v>32</v>
      </c>
      <c r="E269" s="95"/>
    </row>
    <row r="270" spans="2:5" ht="12.75" customHeight="1">
      <c r="B270" s="90"/>
      <c r="C270" s="90"/>
      <c r="D270" s="90"/>
      <c r="E270" s="95"/>
    </row>
    <row r="271" spans="2:5" ht="12.75" customHeight="1">
      <c r="B271" s="99" t="str">
        <f>B209</f>
        <v>Base das Caixas de Nível Constante</v>
      </c>
      <c r="C271" s="90">
        <f t="shared" ref="C271:D271" si="6">C209</f>
        <v>1</v>
      </c>
      <c r="D271" s="90" t="str">
        <f t="shared" si="6"/>
        <v>unid</v>
      </c>
      <c r="E271" s="95"/>
    </row>
    <row r="272" spans="2:5" ht="12.75" customHeight="1">
      <c r="B272" s="90" t="str">
        <f t="shared" ref="B272:D274" si="7">B210</f>
        <v>Comprimento</v>
      </c>
      <c r="C272" s="97">
        <f t="shared" si="7"/>
        <v>2</v>
      </c>
      <c r="D272" s="90" t="str">
        <f t="shared" si="7"/>
        <v>m</v>
      </c>
      <c r="E272" s="95"/>
    </row>
    <row r="273" spans="2:6" ht="12.75" customHeight="1">
      <c r="B273" s="90" t="str">
        <f t="shared" si="7"/>
        <v>Largura</v>
      </c>
      <c r="C273" s="97">
        <f t="shared" si="7"/>
        <v>1</v>
      </c>
      <c r="D273" s="90" t="str">
        <f t="shared" si="7"/>
        <v>m</v>
      </c>
      <c r="E273" s="95"/>
    </row>
    <row r="274" spans="2:6" ht="12.75" customHeight="1">
      <c r="B274" s="90" t="str">
        <f t="shared" si="7"/>
        <v>Altura</v>
      </c>
      <c r="C274" s="97">
        <f t="shared" si="7"/>
        <v>0.15</v>
      </c>
      <c r="D274" s="90" t="str">
        <f t="shared" si="7"/>
        <v>m</v>
      </c>
      <c r="E274" s="95"/>
    </row>
    <row r="275" spans="2:6" ht="12.75" customHeight="1">
      <c r="B275" s="90" t="s">
        <v>102</v>
      </c>
      <c r="C275" s="97">
        <f>(C272*C273*C274)*C271</f>
        <v>0.3</v>
      </c>
      <c r="D275" s="90" t="s">
        <v>32</v>
      </c>
      <c r="E275" s="95"/>
    </row>
    <row r="276" spans="2:6" ht="12.75" customHeight="1">
      <c r="B276" s="90"/>
      <c r="C276" s="90"/>
      <c r="D276" s="90"/>
      <c r="E276" s="95"/>
    </row>
    <row r="277" spans="2:6" ht="12.75" customHeight="1">
      <c r="B277" s="191" t="s">
        <v>296</v>
      </c>
      <c r="C277" s="191">
        <f>(C242+C252+C258+C269+C275)</f>
        <v>2.9639999999999995</v>
      </c>
      <c r="D277" s="192" t="s">
        <v>32</v>
      </c>
      <c r="E277" s="193">
        <v>70070147</v>
      </c>
      <c r="F277" s="198" t="s">
        <v>23</v>
      </c>
    </row>
    <row r="278" spans="2:6" ht="12.75" customHeight="1">
      <c r="B278" s="163"/>
      <c r="C278" s="163"/>
      <c r="D278" s="163"/>
      <c r="E278" s="95"/>
    </row>
    <row r="279" spans="2:6" ht="12.75" customHeight="1">
      <c r="B279" s="90"/>
      <c r="C279" s="164"/>
      <c r="D279" s="90"/>
      <c r="E279" s="95"/>
    </row>
    <row r="280" spans="2:6" ht="12.75" customHeight="1">
      <c r="B280" s="90" t="s">
        <v>415</v>
      </c>
      <c r="C280" s="89"/>
      <c r="D280" s="89"/>
      <c r="E280" s="95"/>
    </row>
    <row r="281" spans="2:6" ht="12.75" customHeight="1">
      <c r="B281" s="90"/>
      <c r="C281" s="90"/>
      <c r="D281" s="90"/>
      <c r="E281" s="95"/>
    </row>
    <row r="282" spans="2:6" ht="12.75" customHeight="1">
      <c r="B282" s="99" t="s">
        <v>274</v>
      </c>
      <c r="C282" s="90"/>
      <c r="D282" s="90"/>
      <c r="E282" s="95"/>
    </row>
    <row r="283" spans="2:6" ht="12.75" customHeight="1">
      <c r="B283" s="90" t="s">
        <v>103</v>
      </c>
      <c r="C283" s="97">
        <v>8.16</v>
      </c>
      <c r="D283" s="90" t="s">
        <v>30</v>
      </c>
      <c r="E283" s="95"/>
    </row>
    <row r="284" spans="2:6" ht="12.75" customHeight="1">
      <c r="B284" s="90" t="s">
        <v>104</v>
      </c>
      <c r="C284" s="90">
        <v>1.87</v>
      </c>
      <c r="D284" s="90" t="s">
        <v>30</v>
      </c>
      <c r="E284" s="95"/>
    </row>
    <row r="285" spans="2:6" ht="12.75" customHeight="1">
      <c r="B285" s="90" t="s">
        <v>109</v>
      </c>
      <c r="C285" s="90">
        <v>0.15</v>
      </c>
      <c r="D285" s="90" t="s">
        <v>30</v>
      </c>
      <c r="E285" s="95"/>
    </row>
    <row r="286" spans="2:6" ht="12.75" customHeight="1">
      <c r="B286" s="90" t="s">
        <v>102</v>
      </c>
      <c r="C286" s="97">
        <v>2.2888800000000002</v>
      </c>
      <c r="D286" s="90" t="s">
        <v>32</v>
      </c>
      <c r="E286" s="95"/>
    </row>
    <row r="287" spans="2:6" ht="12.75" customHeight="1">
      <c r="B287" s="90"/>
      <c r="C287" s="90"/>
      <c r="D287" s="90"/>
      <c r="E287" s="95"/>
    </row>
    <row r="288" spans="2:6" ht="12.75" customHeight="1">
      <c r="B288" s="99" t="s">
        <v>390</v>
      </c>
      <c r="C288" s="90">
        <v>2</v>
      </c>
      <c r="D288" s="90" t="s">
        <v>65</v>
      </c>
      <c r="E288" s="95"/>
    </row>
    <row r="289" spans="2:5" ht="12.75" customHeight="1">
      <c r="B289" s="90" t="s">
        <v>391</v>
      </c>
      <c r="C289" s="97">
        <v>1.67</v>
      </c>
      <c r="D289" s="90" t="s">
        <v>30</v>
      </c>
      <c r="E289" s="95"/>
    </row>
    <row r="290" spans="2:5" ht="12.75" customHeight="1">
      <c r="B290" s="90" t="s">
        <v>388</v>
      </c>
      <c r="C290" s="97">
        <v>0.2</v>
      </c>
      <c r="D290" s="90" t="s">
        <v>30</v>
      </c>
      <c r="E290" s="95"/>
    </row>
    <row r="291" spans="2:5" ht="12.75" customHeight="1">
      <c r="B291" s="90" t="s">
        <v>389</v>
      </c>
      <c r="C291" s="97">
        <v>0.3</v>
      </c>
      <c r="D291" s="90" t="s">
        <v>30</v>
      </c>
      <c r="E291" s="95"/>
    </row>
    <row r="292" spans="2:5" ht="12.75" customHeight="1">
      <c r="B292" s="90" t="s">
        <v>109</v>
      </c>
      <c r="C292" s="97">
        <v>2</v>
      </c>
      <c r="D292" s="90" t="s">
        <v>30</v>
      </c>
      <c r="E292" s="95"/>
    </row>
    <row r="293" spans="2:5" ht="12.75" customHeight="1">
      <c r="B293" s="90" t="s">
        <v>102</v>
      </c>
      <c r="C293" s="97">
        <v>1.67</v>
      </c>
      <c r="D293" s="90" t="s">
        <v>32</v>
      </c>
      <c r="E293" s="95"/>
    </row>
    <row r="294" spans="2:5" ht="12.75" customHeight="1">
      <c r="B294" s="90"/>
      <c r="C294" s="90"/>
      <c r="D294" s="90"/>
      <c r="E294" s="95"/>
    </row>
    <row r="295" spans="2:5" ht="12.75" customHeight="1">
      <c r="B295" s="99" t="s">
        <v>392</v>
      </c>
      <c r="C295" s="90">
        <v>1</v>
      </c>
      <c r="D295" s="90" t="s">
        <v>65</v>
      </c>
      <c r="E295" s="95"/>
    </row>
    <row r="296" spans="2:5" ht="12.75" customHeight="1">
      <c r="B296" s="90" t="s">
        <v>391</v>
      </c>
      <c r="C296" s="97">
        <v>7.56</v>
      </c>
      <c r="D296" s="90" t="s">
        <v>30</v>
      </c>
      <c r="E296" s="95"/>
    </row>
    <row r="297" spans="2:5" ht="12.75" customHeight="1">
      <c r="B297" s="90" t="s">
        <v>388</v>
      </c>
      <c r="C297" s="97">
        <v>0.2</v>
      </c>
      <c r="D297" s="90" t="s">
        <v>30</v>
      </c>
      <c r="E297" s="95"/>
    </row>
    <row r="298" spans="2:5" ht="12.75" customHeight="1">
      <c r="B298" s="90" t="s">
        <v>389</v>
      </c>
      <c r="C298" s="97">
        <v>0.3</v>
      </c>
      <c r="D298" s="90" t="s">
        <v>30</v>
      </c>
      <c r="E298" s="95"/>
    </row>
    <row r="299" spans="2:5" ht="12.75" customHeight="1">
      <c r="B299" s="90" t="s">
        <v>109</v>
      </c>
      <c r="C299" s="97">
        <v>2</v>
      </c>
      <c r="D299" s="90" t="s">
        <v>30</v>
      </c>
      <c r="E299" s="95"/>
    </row>
    <row r="300" spans="2:5" ht="12.75" customHeight="1">
      <c r="B300" s="90" t="s">
        <v>102</v>
      </c>
      <c r="C300" s="97">
        <v>3.78</v>
      </c>
      <c r="D300" s="90" t="s">
        <v>32</v>
      </c>
      <c r="E300" s="95"/>
    </row>
    <row r="301" spans="2:5" ht="12.75" customHeight="1">
      <c r="B301" s="90"/>
      <c r="C301" s="90"/>
      <c r="D301" s="90"/>
      <c r="E301" s="95"/>
    </row>
    <row r="302" spans="2:5" ht="12.75" customHeight="1">
      <c r="B302" s="99" t="s">
        <v>291</v>
      </c>
      <c r="C302" s="90">
        <v>2</v>
      </c>
      <c r="D302" s="90" t="s">
        <v>65</v>
      </c>
      <c r="E302" s="95"/>
    </row>
    <row r="303" spans="2:5" ht="12.75" customHeight="1">
      <c r="B303" s="90" t="s">
        <v>292</v>
      </c>
      <c r="C303" s="97">
        <v>3</v>
      </c>
      <c r="D303" s="90" t="s">
        <v>30</v>
      </c>
      <c r="E303" s="95"/>
    </row>
    <row r="304" spans="2:5" ht="12.75" customHeight="1">
      <c r="B304" s="90" t="s">
        <v>109</v>
      </c>
      <c r="C304" s="97">
        <v>0.8</v>
      </c>
      <c r="D304" s="90" t="s">
        <v>30</v>
      </c>
      <c r="E304" s="95"/>
    </row>
    <row r="305" spans="2:8" ht="12.75" customHeight="1">
      <c r="B305" s="90" t="s">
        <v>102</v>
      </c>
      <c r="C305" s="97">
        <v>11.309733552923255</v>
      </c>
      <c r="D305" s="90" t="s">
        <v>32</v>
      </c>
      <c r="E305" s="95"/>
    </row>
    <row r="306" spans="2:8" ht="12.75" customHeight="1">
      <c r="B306" s="90"/>
      <c r="C306" s="90"/>
      <c r="D306" s="90"/>
      <c r="E306" s="95"/>
    </row>
    <row r="307" spans="2:8" ht="12.75" customHeight="1">
      <c r="B307" s="90"/>
      <c r="C307" s="90"/>
      <c r="D307" s="90"/>
      <c r="E307" s="95"/>
    </row>
    <row r="308" spans="2:8" ht="12.75" customHeight="1">
      <c r="B308" s="191" t="s">
        <v>416</v>
      </c>
      <c r="C308" s="191">
        <f>C286+C293+C300+C305</f>
        <v>19.048613552923257</v>
      </c>
      <c r="D308" s="192" t="s">
        <v>32</v>
      </c>
      <c r="E308" s="193">
        <v>70070149</v>
      </c>
      <c r="F308" s="198" t="s">
        <v>23</v>
      </c>
    </row>
    <row r="309" spans="2:8" ht="12.75" customHeight="1">
      <c r="B309" s="163"/>
      <c r="C309" s="163"/>
      <c r="D309" s="163"/>
      <c r="E309" s="95"/>
    </row>
    <row r="310" spans="2:8" ht="12.75" customHeight="1">
      <c r="B310" s="90"/>
      <c r="C310" s="164"/>
      <c r="D310" s="90"/>
      <c r="E310" s="95"/>
    </row>
    <row r="311" spans="2:8" s="161" customFormat="1" ht="12.75" customHeight="1">
      <c r="B311" s="90" t="s">
        <v>297</v>
      </c>
      <c r="C311" s="89"/>
      <c r="D311" s="89"/>
      <c r="E311" s="95"/>
    </row>
    <row r="312" spans="2:8" s="161" customFormat="1" ht="12.75" customHeight="1">
      <c r="B312" s="98"/>
      <c r="C312" s="114"/>
      <c r="D312" s="89"/>
      <c r="E312" s="95"/>
    </row>
    <row r="313" spans="2:8" s="161" customFormat="1" ht="12.75" customHeight="1">
      <c r="B313" s="219" t="s">
        <v>298</v>
      </c>
      <c r="C313" s="114"/>
      <c r="D313" s="89"/>
      <c r="E313" s="95"/>
    </row>
    <row r="314" spans="2:8" s="161" customFormat="1" ht="12.75" customHeight="1">
      <c r="B314" s="90" t="s">
        <v>103</v>
      </c>
      <c r="C314" s="162">
        <v>2.5</v>
      </c>
      <c r="D314" s="162" t="s">
        <v>30</v>
      </c>
      <c r="E314" s="95"/>
      <c r="G314" s="96"/>
      <c r="H314" s="96"/>
    </row>
    <row r="315" spans="2:8" s="161" customFormat="1" ht="12.75" customHeight="1">
      <c r="B315" s="90" t="s">
        <v>104</v>
      </c>
      <c r="C315" s="162">
        <v>1.9</v>
      </c>
      <c r="D315" s="162" t="s">
        <v>30</v>
      </c>
      <c r="E315" s="95"/>
      <c r="G315" s="96"/>
      <c r="H315" s="96"/>
    </row>
    <row r="316" spans="2:8" s="161" customFormat="1" ht="12.75" customHeight="1">
      <c r="B316" s="90" t="s">
        <v>109</v>
      </c>
      <c r="C316" s="162">
        <v>0.02</v>
      </c>
      <c r="D316" s="162" t="s">
        <v>30</v>
      </c>
      <c r="E316" s="95"/>
      <c r="G316" s="96"/>
      <c r="H316" s="96"/>
    </row>
    <row r="317" spans="2:8" s="161" customFormat="1" ht="12.75" customHeight="1">
      <c r="B317" s="90" t="s">
        <v>102</v>
      </c>
      <c r="C317" s="149">
        <f>(C314*C315*C316)</f>
        <v>9.5000000000000001E-2</v>
      </c>
      <c r="D317" s="149" t="s">
        <v>32</v>
      </c>
      <c r="E317" s="95"/>
      <c r="G317" s="96"/>
      <c r="H317" s="96"/>
    </row>
    <row r="318" spans="2:8" s="161" customFormat="1" ht="12.75" customHeight="1">
      <c r="B318" s="98"/>
      <c r="C318" s="149"/>
      <c r="D318" s="149"/>
      <c r="E318" s="95"/>
      <c r="G318" s="96"/>
      <c r="H318" s="96"/>
    </row>
    <row r="319" spans="2:8" ht="12.75" customHeight="1">
      <c r="B319" s="191" t="s">
        <v>299</v>
      </c>
      <c r="C319" s="191">
        <f>(C317)</f>
        <v>9.5000000000000001E-2</v>
      </c>
      <c r="D319" s="192" t="s">
        <v>32</v>
      </c>
      <c r="E319" s="193">
        <v>70070142</v>
      </c>
      <c r="F319" s="198" t="s">
        <v>23</v>
      </c>
    </row>
    <row r="320" spans="2:8" ht="12.75" customHeight="1">
      <c r="B320" s="110"/>
      <c r="C320" s="160"/>
      <c r="D320" s="111"/>
      <c r="E320" s="95"/>
    </row>
    <row r="321" spans="2:8" ht="12.75" customHeight="1">
      <c r="B321" s="89"/>
      <c r="C321" s="153"/>
      <c r="D321" s="89"/>
      <c r="E321" s="95"/>
    </row>
    <row r="322" spans="2:8" s="161" customFormat="1" ht="12.75" customHeight="1">
      <c r="B322" s="90" t="s">
        <v>155</v>
      </c>
      <c r="C322" s="89"/>
      <c r="D322" s="89"/>
      <c r="E322" s="95"/>
    </row>
    <row r="323" spans="2:8" s="161" customFormat="1" ht="12.75" customHeight="1">
      <c r="B323" s="98"/>
      <c r="C323" s="114"/>
      <c r="D323" s="89"/>
      <c r="E323" s="95"/>
    </row>
    <row r="324" spans="2:8" s="161" customFormat="1" ht="12.75" customHeight="1">
      <c r="B324" s="90" t="s">
        <v>103</v>
      </c>
      <c r="C324" s="162">
        <f>7.66+2+2</f>
        <v>11.66</v>
      </c>
      <c r="D324" s="162" t="s">
        <v>30</v>
      </c>
      <c r="E324" s="95"/>
      <c r="G324" s="96"/>
      <c r="H324" s="96"/>
    </row>
    <row r="325" spans="2:8" s="161" customFormat="1" ht="12.75" customHeight="1">
      <c r="B325" s="90" t="s">
        <v>102</v>
      </c>
      <c r="C325" s="149">
        <f>(C324)</f>
        <v>11.66</v>
      </c>
      <c r="D325" s="149" t="s">
        <v>30</v>
      </c>
      <c r="E325" s="95"/>
      <c r="G325" s="96"/>
      <c r="H325" s="96"/>
    </row>
    <row r="326" spans="2:8" s="161" customFormat="1" ht="12.75" customHeight="1">
      <c r="B326" s="98"/>
      <c r="C326" s="149"/>
      <c r="D326" s="149"/>
      <c r="E326" s="95"/>
      <c r="G326" s="96"/>
      <c r="H326" s="96"/>
    </row>
    <row r="327" spans="2:8" ht="12.75" customHeight="1">
      <c r="B327" s="191" t="s">
        <v>300</v>
      </c>
      <c r="C327" s="191">
        <f>(C325)</f>
        <v>11.66</v>
      </c>
      <c r="D327" s="192" t="s">
        <v>30</v>
      </c>
      <c r="E327" s="193">
        <v>70070156</v>
      </c>
      <c r="F327" s="198" t="s">
        <v>23</v>
      </c>
    </row>
    <row r="328" spans="2:8" ht="12.75" customHeight="1">
      <c r="B328" s="110"/>
      <c r="C328" s="160"/>
      <c r="D328" s="111"/>
      <c r="E328" s="95"/>
    </row>
    <row r="329" spans="2:8" ht="12.75" customHeight="1">
      <c r="B329" s="89"/>
      <c r="C329" s="153"/>
      <c r="D329" s="89"/>
      <c r="E329" s="95"/>
    </row>
    <row r="330" spans="2:8" s="105" customFormat="1" ht="12.75" customHeight="1">
      <c r="B330" s="113" t="s">
        <v>301</v>
      </c>
      <c r="C330" s="151"/>
      <c r="D330" s="90"/>
    </row>
    <row r="331" spans="2:8" s="105" customFormat="1" ht="12.75" customHeight="1">
      <c r="B331" s="113"/>
      <c r="C331" s="114"/>
      <c r="D331" s="90"/>
    </row>
    <row r="332" spans="2:8" ht="12.75" customHeight="1">
      <c r="B332" s="90" t="s">
        <v>157</v>
      </c>
      <c r="C332" s="89"/>
      <c r="D332" s="89"/>
      <c r="E332" s="95"/>
    </row>
    <row r="333" spans="2:8" ht="12.75" customHeight="1">
      <c r="B333" s="90"/>
      <c r="C333" s="90"/>
      <c r="D333" s="90"/>
      <c r="E333" s="95"/>
    </row>
    <row r="334" spans="2:8" ht="12.75" customHeight="1">
      <c r="B334" s="99" t="s">
        <v>304</v>
      </c>
      <c r="C334" s="97"/>
      <c r="D334" s="90"/>
      <c r="E334" s="95"/>
    </row>
    <row r="335" spans="2:8" ht="12.75" customHeight="1">
      <c r="B335" s="90" t="s">
        <v>103</v>
      </c>
      <c r="C335" s="97">
        <f>4.15+7.81+1.5</f>
        <v>13.46</v>
      </c>
      <c r="D335" s="90" t="s">
        <v>30</v>
      </c>
      <c r="E335" s="95"/>
    </row>
    <row r="336" spans="2:8" ht="12.75" customHeight="1">
      <c r="B336" s="90" t="s">
        <v>104</v>
      </c>
      <c r="C336" s="97">
        <v>0.15</v>
      </c>
      <c r="D336" s="90" t="s">
        <v>30</v>
      </c>
      <c r="E336" s="95"/>
    </row>
    <row r="337" spans="2:6" ht="12.75" customHeight="1">
      <c r="B337" s="90" t="s">
        <v>109</v>
      </c>
      <c r="C337" s="97">
        <v>0.2</v>
      </c>
      <c r="D337" s="90" t="s">
        <v>30</v>
      </c>
      <c r="E337" s="95"/>
    </row>
    <row r="338" spans="2:6" ht="12.75" customHeight="1">
      <c r="B338" s="90" t="s">
        <v>102</v>
      </c>
      <c r="C338" s="97">
        <f>CEILING(C335/0.2,1)</f>
        <v>68</v>
      </c>
      <c r="D338" s="90" t="s">
        <v>65</v>
      </c>
      <c r="E338" s="95"/>
    </row>
    <row r="339" spans="2:6" ht="12.75" customHeight="1">
      <c r="B339" s="90"/>
      <c r="C339" s="97"/>
      <c r="D339" s="90"/>
      <c r="E339" s="95"/>
    </row>
    <row r="340" spans="2:6" ht="12.75" customHeight="1">
      <c r="B340" s="99" t="s">
        <v>394</v>
      </c>
      <c r="C340" s="97"/>
      <c r="D340" s="90"/>
      <c r="E340" s="95"/>
    </row>
    <row r="341" spans="2:6" ht="12.75" customHeight="1">
      <c r="B341" s="90" t="s">
        <v>103</v>
      </c>
      <c r="C341" s="97">
        <f>4.15+7.81+1.5</f>
        <v>13.46</v>
      </c>
      <c r="D341" s="90" t="s">
        <v>30</v>
      </c>
      <c r="E341" s="95"/>
    </row>
    <row r="342" spans="2:6" ht="12.75" customHeight="1">
      <c r="B342" s="90" t="s">
        <v>104</v>
      </c>
      <c r="C342" s="97">
        <v>0.15</v>
      </c>
      <c r="D342" s="90" t="s">
        <v>30</v>
      </c>
      <c r="E342" s="95"/>
    </row>
    <row r="343" spans="2:6" ht="12.75" customHeight="1">
      <c r="B343" s="90" t="s">
        <v>109</v>
      </c>
      <c r="C343" s="97">
        <v>0.2</v>
      </c>
      <c r="D343" s="90" t="s">
        <v>30</v>
      </c>
      <c r="E343" s="95"/>
    </row>
    <row r="344" spans="2:6" ht="12.75" customHeight="1">
      <c r="B344" s="90" t="s">
        <v>102</v>
      </c>
      <c r="C344" s="97">
        <f>CEILING(C341/0.2,1)</f>
        <v>68</v>
      </c>
      <c r="D344" s="90" t="s">
        <v>65</v>
      </c>
      <c r="E344" s="95"/>
    </row>
    <row r="345" spans="2:6" ht="12.75" customHeight="1">
      <c r="B345" s="90"/>
      <c r="C345" s="97"/>
      <c r="D345" s="90"/>
      <c r="E345" s="95"/>
    </row>
    <row r="346" spans="2:6" ht="12.75" customHeight="1">
      <c r="B346" s="191" t="s">
        <v>305</v>
      </c>
      <c r="C346" s="194">
        <f>(C338+C344)</f>
        <v>136</v>
      </c>
      <c r="D346" s="192" t="s">
        <v>65</v>
      </c>
      <c r="E346" s="193">
        <v>659</v>
      </c>
      <c r="F346" s="198" t="s">
        <v>15</v>
      </c>
    </row>
    <row r="347" spans="2:6" ht="12.75" customHeight="1">
      <c r="B347" s="163"/>
      <c r="C347" s="163"/>
      <c r="D347" s="163"/>
      <c r="E347" s="95"/>
    </row>
    <row r="348" spans="2:6" ht="12.75" customHeight="1">
      <c r="B348" s="90"/>
      <c r="C348" s="164"/>
      <c r="D348" s="90"/>
      <c r="E348" s="95"/>
    </row>
    <row r="349" spans="2:6" ht="12.75" customHeight="1">
      <c r="B349" s="90" t="s">
        <v>158</v>
      </c>
      <c r="C349" s="89"/>
      <c r="D349" s="89"/>
      <c r="E349" s="95"/>
    </row>
    <row r="350" spans="2:6" ht="12.75" customHeight="1">
      <c r="B350" s="90"/>
      <c r="C350" s="90"/>
      <c r="D350" s="90"/>
      <c r="E350" s="95"/>
    </row>
    <row r="351" spans="2:6" ht="12.75" customHeight="1">
      <c r="B351" s="99" t="s">
        <v>395</v>
      </c>
      <c r="C351" s="90">
        <v>1</v>
      </c>
      <c r="D351" s="90" t="s">
        <v>65</v>
      </c>
      <c r="E351" s="95"/>
    </row>
    <row r="352" spans="2:6" ht="12.75" customHeight="1">
      <c r="B352" s="90" t="s">
        <v>103</v>
      </c>
      <c r="C352" s="97">
        <v>1.5</v>
      </c>
      <c r="D352" s="90" t="s">
        <v>30</v>
      </c>
      <c r="E352" s="95"/>
    </row>
    <row r="353" spans="2:6" ht="12.75" customHeight="1">
      <c r="B353" s="99" t="s">
        <v>283</v>
      </c>
      <c r="C353" s="90">
        <v>1</v>
      </c>
      <c r="D353" s="90" t="s">
        <v>65</v>
      </c>
      <c r="E353" s="95"/>
    </row>
    <row r="354" spans="2:6" ht="12.75" customHeight="1">
      <c r="B354" s="90" t="s">
        <v>103</v>
      </c>
      <c r="C354" s="97">
        <v>4.1500000000000004</v>
      </c>
      <c r="D354" s="90" t="s">
        <v>30</v>
      </c>
      <c r="E354" s="95"/>
    </row>
    <row r="355" spans="2:6" ht="12.75" customHeight="1">
      <c r="B355" s="99" t="s">
        <v>302</v>
      </c>
      <c r="C355" s="90">
        <v>1</v>
      </c>
      <c r="D355" s="90" t="s">
        <v>65</v>
      </c>
      <c r="E355" s="95"/>
    </row>
    <row r="356" spans="2:6" ht="12.75" customHeight="1">
      <c r="B356" s="90" t="s">
        <v>103</v>
      </c>
      <c r="C356" s="97">
        <v>7.81</v>
      </c>
      <c r="D356" s="90" t="s">
        <v>30</v>
      </c>
      <c r="E356" s="95"/>
    </row>
    <row r="357" spans="2:6" ht="12.75" customHeight="1">
      <c r="B357" s="90" t="s">
        <v>303</v>
      </c>
      <c r="C357" s="90">
        <v>1</v>
      </c>
      <c r="D357" s="90" t="s">
        <v>65</v>
      </c>
      <c r="E357" s="95"/>
    </row>
    <row r="358" spans="2:6" ht="12.75" customHeight="1">
      <c r="B358" s="90" t="s">
        <v>102</v>
      </c>
      <c r="C358" s="97">
        <f>CEILING(((C352*C351)+(C354*C353)+(C356*C355))/0.2,1)*C357</f>
        <v>68</v>
      </c>
      <c r="D358" s="90" t="s">
        <v>65</v>
      </c>
      <c r="E358" s="95"/>
    </row>
    <row r="359" spans="2:6" ht="12.75" customHeight="1">
      <c r="B359" s="90"/>
      <c r="C359" s="97"/>
      <c r="D359" s="90"/>
      <c r="E359" s="95"/>
    </row>
    <row r="360" spans="2:6" ht="12.75" customHeight="1">
      <c r="B360" s="191" t="s">
        <v>306</v>
      </c>
      <c r="C360" s="194">
        <f>(C358)</f>
        <v>68</v>
      </c>
      <c r="D360" s="192" t="s">
        <v>65</v>
      </c>
      <c r="E360" s="193">
        <v>34568</v>
      </c>
      <c r="F360" s="198" t="s">
        <v>15</v>
      </c>
    </row>
    <row r="361" spans="2:6" ht="12.75" customHeight="1">
      <c r="B361" s="163"/>
      <c r="C361" s="163"/>
      <c r="D361" s="163"/>
      <c r="E361" s="95"/>
    </row>
    <row r="362" spans="2:6" ht="12.75" customHeight="1">
      <c r="B362" s="163"/>
      <c r="C362" s="163"/>
      <c r="D362" s="163"/>
      <c r="E362" s="95"/>
    </row>
    <row r="363" spans="2:6" ht="12.75" customHeight="1">
      <c r="B363" s="90" t="s">
        <v>400</v>
      </c>
      <c r="C363" s="89"/>
      <c r="D363" s="89"/>
      <c r="E363" s="95"/>
    </row>
    <row r="364" spans="2:6" ht="12.75" customHeight="1">
      <c r="B364" s="90"/>
      <c r="C364" s="90"/>
      <c r="D364" s="90"/>
      <c r="E364" s="95"/>
    </row>
    <row r="365" spans="2:6" ht="12.75" customHeight="1">
      <c r="B365" s="99" t="s">
        <v>401</v>
      </c>
      <c r="C365" s="90">
        <v>5</v>
      </c>
      <c r="D365" s="90" t="s">
        <v>65</v>
      </c>
      <c r="E365" s="95"/>
    </row>
    <row r="366" spans="2:6" ht="12.75" customHeight="1">
      <c r="B366" s="90" t="s">
        <v>303</v>
      </c>
      <c r="C366" s="90">
        <v>10</v>
      </c>
      <c r="D366" s="90" t="s">
        <v>65</v>
      </c>
      <c r="E366" s="95"/>
    </row>
    <row r="367" spans="2:6" ht="12.75" customHeight="1">
      <c r="B367" s="90" t="s">
        <v>102</v>
      </c>
      <c r="C367" s="97">
        <f>C366*C365</f>
        <v>50</v>
      </c>
      <c r="D367" s="90" t="s">
        <v>65</v>
      </c>
      <c r="E367" s="95"/>
    </row>
    <row r="368" spans="2:6" ht="12.75" customHeight="1">
      <c r="B368" s="90"/>
      <c r="C368" s="97"/>
      <c r="D368" s="90"/>
      <c r="E368" s="95"/>
    </row>
    <row r="369" spans="2:6" ht="12.75" customHeight="1">
      <c r="B369" s="191" t="s">
        <v>402</v>
      </c>
      <c r="C369" s="194">
        <f>(C367)</f>
        <v>50</v>
      </c>
      <c r="D369" s="192" t="s">
        <v>65</v>
      </c>
      <c r="E369" s="193">
        <v>34576</v>
      </c>
      <c r="F369" s="198" t="s">
        <v>15</v>
      </c>
    </row>
    <row r="370" spans="2:6" ht="12.75" customHeight="1">
      <c r="B370" s="163"/>
      <c r="C370" s="163"/>
      <c r="D370" s="163"/>
      <c r="E370" s="95"/>
    </row>
    <row r="371" spans="2:6" ht="12.75" customHeight="1">
      <c r="B371" s="90"/>
      <c r="C371" s="164"/>
      <c r="D371" s="90"/>
      <c r="E371" s="95"/>
    </row>
    <row r="372" spans="2:6" ht="12.75" customHeight="1">
      <c r="B372" s="90" t="s">
        <v>307</v>
      </c>
      <c r="C372" s="89"/>
      <c r="D372" s="89"/>
      <c r="E372" s="95"/>
    </row>
    <row r="373" spans="2:6" ht="12.75" customHeight="1">
      <c r="B373" s="90"/>
      <c r="C373" s="90"/>
      <c r="D373" s="90"/>
      <c r="E373" s="95"/>
    </row>
    <row r="374" spans="2:6" ht="12.75" customHeight="1">
      <c r="B374" s="99" t="s">
        <v>308</v>
      </c>
      <c r="C374" s="90"/>
      <c r="D374" s="90"/>
      <c r="E374" s="95"/>
    </row>
    <row r="375" spans="2:6" ht="12.75" customHeight="1">
      <c r="B375" s="90"/>
      <c r="C375" s="97"/>
      <c r="D375" s="90"/>
      <c r="E375" s="95"/>
    </row>
    <row r="376" spans="2:6" ht="12.75" customHeight="1">
      <c r="B376" s="99" t="s">
        <v>395</v>
      </c>
      <c r="C376" s="90">
        <v>1</v>
      </c>
      <c r="D376" s="90" t="s">
        <v>65</v>
      </c>
      <c r="E376" s="95"/>
    </row>
    <row r="377" spans="2:6" ht="12.75" customHeight="1">
      <c r="B377" s="90" t="s">
        <v>103</v>
      </c>
      <c r="C377" s="97">
        <v>1.5</v>
      </c>
      <c r="D377" s="90" t="s">
        <v>30</v>
      </c>
      <c r="E377" s="95"/>
    </row>
    <row r="378" spans="2:6" ht="12.75" customHeight="1">
      <c r="B378" s="99" t="s">
        <v>283</v>
      </c>
      <c r="C378" s="90">
        <v>1</v>
      </c>
      <c r="D378" s="90" t="s">
        <v>65</v>
      </c>
      <c r="E378" s="95"/>
    </row>
    <row r="379" spans="2:6" ht="12.75" customHeight="1">
      <c r="B379" s="90" t="s">
        <v>103</v>
      </c>
      <c r="C379" s="97">
        <v>4.1500000000000004</v>
      </c>
      <c r="D379" s="90" t="s">
        <v>30</v>
      </c>
      <c r="E379" s="95"/>
    </row>
    <row r="380" spans="2:6" ht="12.75" customHeight="1">
      <c r="B380" s="99" t="s">
        <v>302</v>
      </c>
      <c r="C380" s="90">
        <v>1</v>
      </c>
      <c r="D380" s="90" t="s">
        <v>65</v>
      </c>
      <c r="E380" s="95"/>
    </row>
    <row r="381" spans="2:6" ht="12.75" customHeight="1">
      <c r="B381" s="90" t="s">
        <v>103</v>
      </c>
      <c r="C381" s="97">
        <v>7.81</v>
      </c>
      <c r="D381" s="90" t="s">
        <v>30</v>
      </c>
      <c r="E381" s="95"/>
    </row>
    <row r="382" spans="2:6" ht="12.75" customHeight="1">
      <c r="B382" s="90" t="s">
        <v>109</v>
      </c>
      <c r="C382" s="97">
        <v>2</v>
      </c>
      <c r="D382" s="90" t="s">
        <v>30</v>
      </c>
      <c r="E382" s="95"/>
    </row>
    <row r="383" spans="2:6" ht="12.75" customHeight="1">
      <c r="B383" s="90" t="s">
        <v>309</v>
      </c>
      <c r="C383" s="97">
        <f>((C377*C382*C376)+(C379*C382*C378)+(C381*C382*C380))</f>
        <v>26.92</v>
      </c>
      <c r="D383" s="90" t="s">
        <v>16</v>
      </c>
      <c r="E383" s="95"/>
    </row>
    <row r="384" spans="2:6" ht="12.75" customHeight="1">
      <c r="B384" s="90" t="s">
        <v>310</v>
      </c>
      <c r="C384" s="97">
        <f>(C335*C337)</f>
        <v>2.6920000000000002</v>
      </c>
      <c r="D384" s="90" t="s">
        <v>16</v>
      </c>
      <c r="E384" s="95"/>
    </row>
    <row r="385" spans="2:8" ht="12.75" customHeight="1">
      <c r="B385" s="90" t="s">
        <v>403</v>
      </c>
      <c r="C385" s="97">
        <f>C341*C343</f>
        <v>2.6920000000000002</v>
      </c>
      <c r="D385" s="90" t="s">
        <v>16</v>
      </c>
      <c r="E385" s="95"/>
    </row>
    <row r="386" spans="2:8" ht="12.75" customHeight="1">
      <c r="B386" s="90" t="s">
        <v>311</v>
      </c>
      <c r="C386" s="97">
        <v>2</v>
      </c>
      <c r="D386" s="90" t="s">
        <v>312</v>
      </c>
      <c r="E386" s="95"/>
    </row>
    <row r="387" spans="2:8" ht="12.75" customHeight="1">
      <c r="B387" s="90" t="s">
        <v>102</v>
      </c>
      <c r="C387" s="97">
        <f>(C383+C384+C385)*C386</f>
        <v>64.608000000000004</v>
      </c>
      <c r="D387" s="90" t="s">
        <v>108</v>
      </c>
      <c r="E387" s="95"/>
    </row>
    <row r="388" spans="2:8" ht="12.75" customHeight="1">
      <c r="B388" s="90"/>
      <c r="C388" s="97"/>
      <c r="D388" s="90"/>
      <c r="E388" s="95"/>
    </row>
    <row r="389" spans="2:8" ht="12.75" customHeight="1">
      <c r="B389" s="191" t="s">
        <v>313</v>
      </c>
      <c r="C389" s="191">
        <f>(C387)</f>
        <v>64.608000000000004</v>
      </c>
      <c r="D389" s="192" t="s">
        <v>108</v>
      </c>
      <c r="E389" s="193">
        <v>88309</v>
      </c>
      <c r="F389" s="198" t="s">
        <v>15</v>
      </c>
    </row>
    <row r="390" spans="2:8" ht="12.75" customHeight="1">
      <c r="B390" s="163"/>
      <c r="C390" s="163"/>
      <c r="D390" s="163"/>
      <c r="E390" s="95"/>
    </row>
    <row r="391" spans="2:8" ht="12.75" customHeight="1">
      <c r="B391" s="90"/>
      <c r="C391" s="164"/>
      <c r="D391" s="90"/>
      <c r="E391" s="95"/>
    </row>
    <row r="392" spans="2:8" ht="12.75" customHeight="1">
      <c r="B392" s="90" t="s">
        <v>314</v>
      </c>
      <c r="C392" s="89"/>
      <c r="D392" s="89"/>
      <c r="E392" s="95"/>
    </row>
    <row r="393" spans="2:8" ht="12.75" customHeight="1">
      <c r="B393" s="90"/>
      <c r="C393" s="90"/>
      <c r="D393" s="90"/>
      <c r="E393" s="95"/>
    </row>
    <row r="394" spans="2:8" ht="12.75" customHeight="1">
      <c r="B394" s="149" t="str">
        <f>B346</f>
        <v>Total de bloco canaleta de concreto estrutural 14x19x19cm (NBR 6136)</v>
      </c>
      <c r="C394" s="165">
        <f>ROUND(C346,1)</f>
        <v>136</v>
      </c>
      <c r="D394" s="149" t="str">
        <f t="shared" ref="D394" si="8">D346</f>
        <v>unid</v>
      </c>
      <c r="E394" s="95"/>
    </row>
    <row r="395" spans="2:8" ht="12.75" customHeight="1">
      <c r="B395" s="90" t="s">
        <v>315</v>
      </c>
      <c r="C395" s="90">
        <v>0.19</v>
      </c>
      <c r="D395" s="90" t="s">
        <v>30</v>
      </c>
      <c r="E395" s="95"/>
    </row>
    <row r="396" spans="2:8" ht="12.75" customHeight="1">
      <c r="B396" s="90" t="s">
        <v>316</v>
      </c>
      <c r="C396" s="97">
        <v>0.14000000000000001</v>
      </c>
      <c r="D396" s="90" t="s">
        <v>30</v>
      </c>
      <c r="E396" s="95"/>
    </row>
    <row r="397" spans="2:8" ht="12.75" customHeight="1">
      <c r="B397" s="90" t="s">
        <v>317</v>
      </c>
      <c r="C397" s="97">
        <v>0.19</v>
      </c>
      <c r="D397" s="90" t="s">
        <v>30</v>
      </c>
      <c r="E397" s="95"/>
    </row>
    <row r="398" spans="2:8" ht="12.75" customHeight="1">
      <c r="B398" s="90" t="s">
        <v>318</v>
      </c>
      <c r="C398" s="97">
        <v>0.01</v>
      </c>
      <c r="D398" s="90" t="s">
        <v>30</v>
      </c>
      <c r="E398" s="95"/>
    </row>
    <row r="399" spans="2:8" ht="12.75" customHeight="1">
      <c r="B399" s="90" t="s">
        <v>102</v>
      </c>
      <c r="C399" s="97">
        <f>((C396*C397*C398*4)+(C395*C397*C398*2))*C394</f>
        <v>0.242896</v>
      </c>
      <c r="D399" s="90" t="s">
        <v>32</v>
      </c>
      <c r="E399" s="95"/>
      <c r="H399" s="159"/>
    </row>
    <row r="400" spans="2:8" ht="12.75" customHeight="1">
      <c r="B400" s="90"/>
      <c r="C400" s="90"/>
      <c r="D400" s="90"/>
      <c r="E400" s="95"/>
    </row>
    <row r="401" spans="2:9" ht="12.75" customHeight="1">
      <c r="B401" s="149" t="str">
        <f>B360</f>
        <v>Total de bloco de concreto estrutural 14x19x39cm (NBR 6136)</v>
      </c>
      <c r="C401" s="165">
        <f t="shared" ref="C401:D401" si="9">C360</f>
        <v>68</v>
      </c>
      <c r="D401" s="149" t="str">
        <f t="shared" si="9"/>
        <v>unid</v>
      </c>
      <c r="E401" s="95"/>
    </row>
    <row r="402" spans="2:9" ht="12.75" customHeight="1">
      <c r="B402" s="90" t="s">
        <v>315</v>
      </c>
      <c r="C402" s="90">
        <v>0.39</v>
      </c>
      <c r="D402" s="90" t="s">
        <v>30</v>
      </c>
      <c r="E402" s="95"/>
      <c r="I402" s="159"/>
    </row>
    <row r="403" spans="2:9" ht="12.75" customHeight="1">
      <c r="B403" s="90" t="s">
        <v>316</v>
      </c>
      <c r="C403" s="97">
        <v>0.14000000000000001</v>
      </c>
      <c r="D403" s="90" t="s">
        <v>30</v>
      </c>
      <c r="E403" s="95"/>
      <c r="H403" s="159"/>
    </row>
    <row r="404" spans="2:9" ht="12.75" customHeight="1">
      <c r="B404" s="90" t="s">
        <v>317</v>
      </c>
      <c r="C404" s="97">
        <v>0.19</v>
      </c>
      <c r="D404" s="90" t="s">
        <v>30</v>
      </c>
      <c r="E404" s="95"/>
    </row>
    <row r="405" spans="2:9" ht="12.75" customHeight="1">
      <c r="B405" s="90" t="s">
        <v>318</v>
      </c>
      <c r="C405" s="97">
        <v>0.01</v>
      </c>
      <c r="D405" s="90" t="s">
        <v>30</v>
      </c>
      <c r="E405" s="95"/>
    </row>
    <row r="406" spans="2:9" ht="12.75" customHeight="1">
      <c r="B406" s="90" t="s">
        <v>102</v>
      </c>
      <c r="C406" s="97">
        <f>((C403*C404*C405*2)+(C402*C404*C405*2)+(C402*C403*C405*2))*C401</f>
        <v>0.21120800000000001</v>
      </c>
      <c r="D406" s="90" t="s">
        <v>32</v>
      </c>
      <c r="E406" s="95"/>
    </row>
    <row r="407" spans="2:9" ht="12.75" customHeight="1">
      <c r="B407" s="90"/>
      <c r="C407" s="90"/>
      <c r="D407" s="90"/>
      <c r="E407" s="95"/>
    </row>
    <row r="408" spans="2:9" ht="12.75" customHeight="1">
      <c r="B408" s="149" t="str">
        <f>B369</f>
        <v>Total de bloco de concreto estrutural 19x19x39cm (NBR 6136)</v>
      </c>
      <c r="C408" s="165">
        <f t="shared" ref="C408:D408" si="10">C367</f>
        <v>50</v>
      </c>
      <c r="D408" s="149" t="str">
        <f t="shared" si="10"/>
        <v>unid</v>
      </c>
      <c r="E408" s="95"/>
    </row>
    <row r="409" spans="2:9" ht="12.75" customHeight="1">
      <c r="B409" s="90" t="s">
        <v>315</v>
      </c>
      <c r="C409" s="90">
        <v>0.39</v>
      </c>
      <c r="D409" s="90" t="s">
        <v>30</v>
      </c>
      <c r="E409" s="95"/>
      <c r="I409" s="159"/>
    </row>
    <row r="410" spans="2:9" ht="12.75" customHeight="1">
      <c r="B410" s="90" t="s">
        <v>316</v>
      </c>
      <c r="C410" s="97">
        <v>0.19</v>
      </c>
      <c r="D410" s="90" t="s">
        <v>30</v>
      </c>
      <c r="E410" s="95"/>
      <c r="H410" s="159"/>
    </row>
    <row r="411" spans="2:9" ht="12.75" customHeight="1">
      <c r="B411" s="90" t="s">
        <v>317</v>
      </c>
      <c r="C411" s="97">
        <v>0.19</v>
      </c>
      <c r="D411" s="90" t="s">
        <v>30</v>
      </c>
      <c r="E411" s="95"/>
    </row>
    <row r="412" spans="2:9" ht="12.75" customHeight="1">
      <c r="B412" s="90" t="s">
        <v>318</v>
      </c>
      <c r="C412" s="97">
        <v>0.01</v>
      </c>
      <c r="D412" s="90" t="s">
        <v>30</v>
      </c>
      <c r="E412" s="95"/>
    </row>
    <row r="413" spans="2:9" ht="12.75" customHeight="1">
      <c r="B413" s="90" t="s">
        <v>102</v>
      </c>
      <c r="C413" s="97">
        <f>((C410*C411*C412*2)+(C409*C411*C412*2)+(C409*C410*C412*2))*C408</f>
        <v>0.18429999999999999</v>
      </c>
      <c r="D413" s="90" t="s">
        <v>32</v>
      </c>
      <c r="E413" s="95"/>
    </row>
    <row r="414" spans="2:9" ht="12.75" customHeight="1">
      <c r="B414" s="90"/>
      <c r="C414" s="90"/>
      <c r="D414" s="90"/>
      <c r="E414" s="95"/>
    </row>
    <row r="415" spans="2:9" ht="12.75" customHeight="1">
      <c r="B415" s="191" t="s">
        <v>319</v>
      </c>
      <c r="C415" s="191">
        <f>(C399+C406+C413)</f>
        <v>0.63840399999999997</v>
      </c>
      <c r="D415" s="192" t="s">
        <v>32</v>
      </c>
      <c r="E415" s="193">
        <v>87294</v>
      </c>
      <c r="F415" s="198" t="s">
        <v>15</v>
      </c>
    </row>
    <row r="416" spans="2:9" ht="12.75" customHeight="1">
      <c r="B416" s="163"/>
      <c r="C416" s="163"/>
      <c r="D416" s="163"/>
      <c r="E416" s="95"/>
      <c r="G416" s="166"/>
    </row>
    <row r="417" spans="2:5" ht="12.75" customHeight="1">
      <c r="B417" s="90"/>
      <c r="C417" s="164"/>
      <c r="D417" s="90"/>
      <c r="E417" s="95"/>
    </row>
    <row r="418" spans="2:5" ht="12.75" customHeight="1">
      <c r="B418" s="90" t="s">
        <v>320</v>
      </c>
      <c r="C418" s="89"/>
      <c r="D418" s="89"/>
      <c r="E418" s="95"/>
    </row>
    <row r="419" spans="2:5" ht="12.75" customHeight="1">
      <c r="B419" s="90"/>
      <c r="C419" s="90"/>
      <c r="D419" s="90"/>
      <c r="E419" s="95"/>
    </row>
    <row r="420" spans="2:5" ht="12.75" customHeight="1">
      <c r="B420" s="149" t="str">
        <f>B346</f>
        <v>Total de bloco canaleta de concreto estrutural 14x19x19cm (NBR 6136)</v>
      </c>
      <c r="C420" s="165">
        <f t="shared" ref="C420:D420" si="11">C346</f>
        <v>136</v>
      </c>
      <c r="D420" s="149" t="str">
        <f t="shared" si="11"/>
        <v>unid</v>
      </c>
      <c r="E420" s="95"/>
    </row>
    <row r="421" spans="2:5" ht="12.75" customHeight="1">
      <c r="B421" s="90" t="str">
        <f>B395</f>
        <v>Comprimento do bloco</v>
      </c>
      <c r="C421" s="90">
        <f t="shared" ref="C421:D422" si="12">C395</f>
        <v>0.19</v>
      </c>
      <c r="D421" s="90" t="str">
        <f t="shared" si="12"/>
        <v>m</v>
      </c>
      <c r="E421" s="95"/>
    </row>
    <row r="422" spans="2:5" ht="12.75" customHeight="1">
      <c r="B422" s="90" t="str">
        <f t="shared" ref="B422:D423" si="13">B396</f>
        <v>Largura do bloco</v>
      </c>
      <c r="C422" s="90">
        <f t="shared" si="13"/>
        <v>0.14000000000000001</v>
      </c>
      <c r="D422" s="90" t="str">
        <f t="shared" si="12"/>
        <v>m</v>
      </c>
      <c r="E422" s="95"/>
    </row>
    <row r="423" spans="2:5" ht="12.75" customHeight="1">
      <c r="B423" s="90" t="str">
        <f t="shared" si="13"/>
        <v>Altura do bloco</v>
      </c>
      <c r="C423" s="90">
        <f t="shared" si="13"/>
        <v>0.19</v>
      </c>
      <c r="D423" s="90" t="str">
        <f t="shared" si="13"/>
        <v>m</v>
      </c>
      <c r="E423" s="95"/>
    </row>
    <row r="424" spans="2:5" ht="12.75" customHeight="1">
      <c r="B424" s="90" t="s">
        <v>102</v>
      </c>
      <c r="C424" s="97">
        <f>(C423*C422*C421*C420)</f>
        <v>0.68734400000000007</v>
      </c>
      <c r="D424" s="90" t="s">
        <v>32</v>
      </c>
      <c r="E424" s="95"/>
    </row>
    <row r="425" spans="2:5" ht="12.75" customHeight="1">
      <c r="B425" s="90"/>
      <c r="C425" s="90"/>
      <c r="D425" s="90"/>
      <c r="E425" s="95"/>
    </row>
    <row r="426" spans="2:5" ht="12.75" customHeight="1">
      <c r="B426" s="149" t="str">
        <f>B401</f>
        <v>Total de bloco de concreto estrutural 14x19x39cm (NBR 6136)</v>
      </c>
      <c r="C426" s="149">
        <f t="shared" ref="C426:D426" si="14">C401</f>
        <v>68</v>
      </c>
      <c r="D426" s="149" t="str">
        <f t="shared" si="14"/>
        <v>unid</v>
      </c>
      <c r="E426" s="95"/>
    </row>
    <row r="427" spans="2:5" ht="12.75" customHeight="1">
      <c r="B427" s="149" t="str">
        <f t="shared" ref="B427:D427" si="15">B402</f>
        <v>Comprimento do bloco</v>
      </c>
      <c r="C427" s="149">
        <f t="shared" si="15"/>
        <v>0.39</v>
      </c>
      <c r="D427" s="149" t="str">
        <f t="shared" si="15"/>
        <v>m</v>
      </c>
      <c r="E427" s="95"/>
    </row>
    <row r="428" spans="2:5" ht="12.75" customHeight="1">
      <c r="B428" s="149" t="str">
        <f t="shared" ref="B428:D428" si="16">B403</f>
        <v>Largura do bloco</v>
      </c>
      <c r="C428" s="149">
        <f t="shared" si="16"/>
        <v>0.14000000000000001</v>
      </c>
      <c r="D428" s="149" t="str">
        <f t="shared" si="16"/>
        <v>m</v>
      </c>
      <c r="E428" s="95"/>
    </row>
    <row r="429" spans="2:5" ht="12.75" customHeight="1">
      <c r="B429" s="149" t="str">
        <f t="shared" ref="B429:D429" si="17">B404</f>
        <v>Altura do bloco</v>
      </c>
      <c r="C429" s="149">
        <f t="shared" si="17"/>
        <v>0.19</v>
      </c>
      <c r="D429" s="149" t="str">
        <f t="shared" si="17"/>
        <v>m</v>
      </c>
      <c r="E429" s="95"/>
    </row>
    <row r="430" spans="2:5" ht="12.75" customHeight="1">
      <c r="B430" s="90" t="s">
        <v>102</v>
      </c>
      <c r="C430" s="97">
        <f>(C429*C428*C427*C426)</f>
        <v>0.70543200000000006</v>
      </c>
      <c r="D430" s="90" t="s">
        <v>32</v>
      </c>
      <c r="E430" s="95"/>
    </row>
    <row r="431" spans="2:5" ht="12.75" customHeight="1">
      <c r="B431" s="90"/>
      <c r="C431" s="90"/>
      <c r="D431" s="90"/>
      <c r="E431" s="95"/>
    </row>
    <row r="432" spans="2:5" ht="12.75" customHeight="1">
      <c r="B432" s="149" t="str">
        <f>B408</f>
        <v>Total de bloco de concreto estrutural 19x19x39cm (NBR 6136)</v>
      </c>
      <c r="C432" s="149">
        <f t="shared" ref="C432:D432" si="18">C408</f>
        <v>50</v>
      </c>
      <c r="D432" s="149" t="str">
        <f t="shared" si="18"/>
        <v>unid</v>
      </c>
      <c r="E432" s="95"/>
    </row>
    <row r="433" spans="2:6" ht="12.75" customHeight="1">
      <c r="B433" s="149" t="str">
        <f t="shared" ref="B433:D433" si="19">B409</f>
        <v>Comprimento do bloco</v>
      </c>
      <c r="C433" s="149">
        <f t="shared" si="19"/>
        <v>0.39</v>
      </c>
      <c r="D433" s="149" t="str">
        <f t="shared" si="19"/>
        <v>m</v>
      </c>
      <c r="E433" s="95"/>
    </row>
    <row r="434" spans="2:6" ht="12.75" customHeight="1">
      <c r="B434" s="149" t="str">
        <f t="shared" ref="B434:D434" si="20">B410</f>
        <v>Largura do bloco</v>
      </c>
      <c r="C434" s="149">
        <f t="shared" si="20"/>
        <v>0.19</v>
      </c>
      <c r="D434" s="149" t="str">
        <f t="shared" si="20"/>
        <v>m</v>
      </c>
      <c r="E434" s="95"/>
    </row>
    <row r="435" spans="2:6" ht="12.75" customHeight="1">
      <c r="B435" s="149" t="str">
        <f t="shared" ref="B435:D435" si="21">B411</f>
        <v>Altura do bloco</v>
      </c>
      <c r="C435" s="149">
        <f t="shared" si="21"/>
        <v>0.19</v>
      </c>
      <c r="D435" s="149" t="str">
        <f t="shared" si="21"/>
        <v>m</v>
      </c>
      <c r="E435" s="95"/>
    </row>
    <row r="436" spans="2:6" ht="12.75" customHeight="1">
      <c r="B436" s="90" t="s">
        <v>102</v>
      </c>
      <c r="C436" s="97">
        <f>(C435*C434*C433*C432)</f>
        <v>0.70395000000000008</v>
      </c>
      <c r="D436" s="90" t="s">
        <v>32</v>
      </c>
      <c r="E436" s="95"/>
    </row>
    <row r="437" spans="2:6" ht="12.75" customHeight="1">
      <c r="B437" s="90"/>
      <c r="C437" s="90"/>
      <c r="D437" s="90"/>
      <c r="E437" s="95"/>
    </row>
    <row r="438" spans="2:6" ht="12.75" customHeight="1">
      <c r="B438" s="191" t="s">
        <v>321</v>
      </c>
      <c r="C438" s="191">
        <f>(C424+C430+C436)</f>
        <v>2.0967260000000003</v>
      </c>
      <c r="D438" s="192" t="s">
        <v>32</v>
      </c>
      <c r="E438" s="193">
        <v>90282</v>
      </c>
      <c r="F438" s="198" t="s">
        <v>15</v>
      </c>
    </row>
    <row r="439" spans="2:6" ht="12.75" customHeight="1">
      <c r="B439" s="163"/>
      <c r="C439" s="163"/>
      <c r="D439" s="109"/>
      <c r="E439" s="104"/>
      <c r="F439" s="136"/>
    </row>
    <row r="440" spans="2:6" ht="12.75" customHeight="1">
      <c r="B440" s="90"/>
      <c r="C440" s="164"/>
      <c r="D440" s="90"/>
      <c r="E440" s="95"/>
    </row>
    <row r="441" spans="2:6" s="105" customFormat="1" ht="12.75" customHeight="1">
      <c r="B441" s="113" t="s">
        <v>322</v>
      </c>
      <c r="C441" s="151"/>
      <c r="D441" s="90"/>
    </row>
    <row r="442" spans="2:6" s="105" customFormat="1" ht="12.75" customHeight="1">
      <c r="B442" s="113"/>
      <c r="C442" s="114"/>
      <c r="D442" s="90"/>
    </row>
    <row r="443" spans="2:6" s="105" customFormat="1" ht="12.75" customHeight="1">
      <c r="B443" s="90" t="s">
        <v>323</v>
      </c>
      <c r="C443" s="89"/>
      <c r="D443" s="89"/>
    </row>
    <row r="444" spans="2:6" s="105" customFormat="1" ht="12.75" customHeight="1">
      <c r="B444" s="99"/>
      <c r="C444" s="90"/>
      <c r="D444" s="90"/>
    </row>
    <row r="445" spans="2:6" s="105" customFormat="1" ht="12.75" customHeight="1">
      <c r="B445" s="99" t="s">
        <v>324</v>
      </c>
      <c r="C445" s="90"/>
      <c r="D445" s="90"/>
    </row>
    <row r="446" spans="2:6" s="105" customFormat="1" ht="12.75" customHeight="1">
      <c r="B446" s="99"/>
      <c r="C446" s="90"/>
      <c r="D446" s="90"/>
    </row>
    <row r="447" spans="2:6" s="105" customFormat="1" ht="12.75" customHeight="1">
      <c r="B447" s="99" t="s">
        <v>405</v>
      </c>
      <c r="C447" s="90"/>
      <c r="D447" s="90"/>
    </row>
    <row r="448" spans="2:6" s="105" customFormat="1" ht="12.75" customHeight="1">
      <c r="B448" s="90" t="str">
        <f>B383</f>
        <v>Área total de das paredes de alvenaria</v>
      </c>
      <c r="C448" s="97">
        <f t="shared" ref="C448:D450" si="22">C383</f>
        <v>26.92</v>
      </c>
      <c r="D448" s="90" t="str">
        <f t="shared" si="22"/>
        <v>m²</v>
      </c>
    </row>
    <row r="449" spans="2:6" s="105" customFormat="1" ht="12.75" customHeight="1">
      <c r="B449" s="90" t="str">
        <f>B384</f>
        <v>Área total da viga de solidarização da estrutura proposta com a estrutura existente</v>
      </c>
      <c r="C449" s="97">
        <f t="shared" si="22"/>
        <v>2.6920000000000002</v>
      </c>
      <c r="D449" s="90" t="str">
        <f t="shared" si="22"/>
        <v>m²</v>
      </c>
    </row>
    <row r="450" spans="2:6" s="105" customFormat="1" ht="12.75" customHeight="1">
      <c r="B450" s="90" t="str">
        <f>B385</f>
        <v>Área total da viga de travamento da estrutura proposta com a estrutura existente</v>
      </c>
      <c r="C450" s="97">
        <f t="shared" si="22"/>
        <v>2.6920000000000002</v>
      </c>
      <c r="D450" s="90" t="str">
        <f t="shared" si="22"/>
        <v>m²</v>
      </c>
    </row>
    <row r="451" spans="2:6" s="105" customFormat="1" ht="12.75" customHeight="1">
      <c r="B451" s="90" t="s">
        <v>325</v>
      </c>
      <c r="C451" s="97">
        <v>0.01</v>
      </c>
      <c r="D451" s="90" t="s">
        <v>30</v>
      </c>
    </row>
    <row r="452" spans="2:6" s="105" customFormat="1" ht="12.75" customHeight="1">
      <c r="B452" s="90" t="s">
        <v>102</v>
      </c>
      <c r="C452" s="97">
        <f>(C448+C449+C450)*C451</f>
        <v>0.32304000000000005</v>
      </c>
      <c r="D452" s="90" t="s">
        <v>32</v>
      </c>
    </row>
    <row r="453" spans="2:6" s="105" customFormat="1" ht="12.75" customHeight="1">
      <c r="B453" s="99"/>
      <c r="C453" s="90"/>
      <c r="D453" s="90"/>
    </row>
    <row r="454" spans="2:6" s="105" customFormat="1" ht="12.75" customHeight="1">
      <c r="B454" s="191" t="s">
        <v>326</v>
      </c>
      <c r="C454" s="191">
        <f>(C452)</f>
        <v>0.32304000000000005</v>
      </c>
      <c r="D454" s="192" t="s">
        <v>32</v>
      </c>
      <c r="E454" s="193">
        <v>87283</v>
      </c>
      <c r="F454" s="198" t="s">
        <v>15</v>
      </c>
    </row>
    <row r="455" spans="2:6" s="105" customFormat="1" ht="12.75" customHeight="1">
      <c r="B455" s="110"/>
      <c r="C455" s="111"/>
      <c r="D455" s="110"/>
      <c r="E455" s="112"/>
    </row>
    <row r="456" spans="2:6" s="105" customFormat="1" ht="12.75" customHeight="1">
      <c r="B456" s="110"/>
      <c r="C456" s="111"/>
      <c r="D456" s="110"/>
      <c r="E456" s="112"/>
    </row>
    <row r="457" spans="2:6" s="105" customFormat="1" ht="12.75" customHeight="1">
      <c r="B457" s="90" t="s">
        <v>160</v>
      </c>
      <c r="C457" s="89"/>
      <c r="D457" s="89"/>
    </row>
    <row r="458" spans="2:6" s="105" customFormat="1" ht="12.75" customHeight="1">
      <c r="B458" s="99"/>
      <c r="C458" s="90"/>
      <c r="D458" s="90"/>
    </row>
    <row r="459" spans="2:6" s="105" customFormat="1" ht="12.75" customHeight="1">
      <c r="B459" s="99" t="s">
        <v>327</v>
      </c>
      <c r="C459" s="90"/>
      <c r="D459" s="90"/>
    </row>
    <row r="460" spans="2:6" s="105" customFormat="1" ht="12.75" customHeight="1">
      <c r="B460" s="99"/>
      <c r="C460" s="90"/>
      <c r="D460" s="90"/>
    </row>
    <row r="461" spans="2:6" s="105" customFormat="1" ht="12.75" customHeight="1">
      <c r="B461" s="99" t="str">
        <f>B447</f>
        <v>Paredes em alvenaria</v>
      </c>
      <c r="C461" s="90">
        <v>2</v>
      </c>
      <c r="D461" s="90" t="s">
        <v>404</v>
      </c>
    </row>
    <row r="462" spans="2:6" s="105" customFormat="1" ht="12.75" customHeight="1">
      <c r="B462" s="90" t="str">
        <f>B448</f>
        <v>Área total de das paredes de alvenaria</v>
      </c>
      <c r="C462" s="97">
        <f t="shared" ref="C462:D464" si="23">C448</f>
        <v>26.92</v>
      </c>
      <c r="D462" s="90" t="str">
        <f t="shared" si="23"/>
        <v>m²</v>
      </c>
    </row>
    <row r="463" spans="2:6" s="105" customFormat="1" ht="12.75" customHeight="1">
      <c r="B463" s="90" t="str">
        <f>B449</f>
        <v>Área total da viga de solidarização da estrutura proposta com a estrutura existente</v>
      </c>
      <c r="C463" s="97">
        <f t="shared" si="23"/>
        <v>2.6920000000000002</v>
      </c>
      <c r="D463" s="90" t="str">
        <f t="shared" si="23"/>
        <v>m²</v>
      </c>
    </row>
    <row r="464" spans="2:6" s="105" customFormat="1" ht="12.75" customHeight="1">
      <c r="B464" s="90" t="str">
        <f>B450</f>
        <v>Área total da viga de travamento da estrutura proposta com a estrutura existente</v>
      </c>
      <c r="C464" s="97">
        <f t="shared" si="23"/>
        <v>2.6920000000000002</v>
      </c>
      <c r="D464" s="90" t="str">
        <f t="shared" si="23"/>
        <v>m²</v>
      </c>
    </row>
    <row r="465" spans="2:6" s="105" customFormat="1" ht="12.75" customHeight="1">
      <c r="B465" s="90" t="s">
        <v>102</v>
      </c>
      <c r="C465" s="97">
        <f>(C462+C463+C464)*C461</f>
        <v>64.608000000000004</v>
      </c>
      <c r="D465" s="90" t="s">
        <v>16</v>
      </c>
    </row>
    <row r="466" spans="2:6" s="105" customFormat="1" ht="12.75" customHeight="1">
      <c r="B466" s="90"/>
      <c r="C466" s="90"/>
      <c r="D466" s="90"/>
    </row>
    <row r="467" spans="2:6" s="105" customFormat="1" ht="12.75" customHeight="1">
      <c r="B467" s="191" t="s">
        <v>328</v>
      </c>
      <c r="C467" s="191">
        <f>(C465)</f>
        <v>64.608000000000004</v>
      </c>
      <c r="D467" s="192" t="s">
        <v>16</v>
      </c>
      <c r="E467" s="193">
        <v>70120002</v>
      </c>
      <c r="F467" s="198" t="s">
        <v>23</v>
      </c>
    </row>
    <row r="468" spans="2:6" s="105" customFormat="1" ht="12.75" customHeight="1">
      <c r="B468" s="110"/>
      <c r="C468" s="111"/>
      <c r="D468" s="110"/>
      <c r="E468" s="112"/>
    </row>
    <row r="469" spans="2:6" s="105" customFormat="1" ht="12.75" customHeight="1">
      <c r="B469" s="110"/>
      <c r="C469" s="111"/>
      <c r="D469" s="110"/>
      <c r="E469" s="112"/>
    </row>
    <row r="470" spans="2:6" s="105" customFormat="1" ht="12.75" customHeight="1">
      <c r="B470" s="90" t="s">
        <v>161</v>
      </c>
      <c r="C470" s="89"/>
      <c r="D470" s="89"/>
    </row>
    <row r="471" spans="2:6" s="105" customFormat="1" ht="12.75" customHeight="1">
      <c r="B471" s="99"/>
      <c r="C471" s="90"/>
      <c r="D471" s="90"/>
    </row>
    <row r="472" spans="2:6" s="105" customFormat="1" ht="12.75" customHeight="1">
      <c r="B472" s="99" t="s">
        <v>327</v>
      </c>
      <c r="C472" s="90"/>
      <c r="D472" s="90"/>
    </row>
    <row r="473" spans="2:6" s="105" customFormat="1" ht="12.75" customHeight="1">
      <c r="B473" s="99"/>
      <c r="C473" s="90"/>
      <c r="D473" s="90"/>
    </row>
    <row r="474" spans="2:6" s="105" customFormat="1" ht="12.75" customHeight="1">
      <c r="B474" s="99" t="str">
        <f>B447</f>
        <v>Paredes em alvenaria</v>
      </c>
      <c r="C474" s="90">
        <v>2</v>
      </c>
      <c r="D474" s="90" t="s">
        <v>404</v>
      </c>
    </row>
    <row r="475" spans="2:6" s="105" customFormat="1" ht="12.75" customHeight="1">
      <c r="B475" s="90" t="str">
        <f>B448</f>
        <v>Área total de das paredes de alvenaria</v>
      </c>
      <c r="C475" s="97">
        <f t="shared" ref="C475:D477" si="24">C448</f>
        <v>26.92</v>
      </c>
      <c r="D475" s="90" t="str">
        <f t="shared" si="24"/>
        <v>m²</v>
      </c>
    </row>
    <row r="476" spans="2:6" s="105" customFormat="1" ht="12.75" customHeight="1">
      <c r="B476" s="90" t="str">
        <f>B449</f>
        <v>Área total da viga de solidarização da estrutura proposta com a estrutura existente</v>
      </c>
      <c r="C476" s="97">
        <f t="shared" si="24"/>
        <v>2.6920000000000002</v>
      </c>
      <c r="D476" s="90" t="str">
        <f t="shared" si="24"/>
        <v>m²</v>
      </c>
    </row>
    <row r="477" spans="2:6" s="105" customFormat="1" ht="12.75" customHeight="1">
      <c r="B477" s="90" t="str">
        <f>B450</f>
        <v>Área total da viga de travamento da estrutura proposta com a estrutura existente</v>
      </c>
      <c r="C477" s="97">
        <f t="shared" si="24"/>
        <v>2.6920000000000002</v>
      </c>
      <c r="D477" s="90" t="str">
        <f t="shared" si="24"/>
        <v>m²</v>
      </c>
    </row>
    <row r="478" spans="2:6" s="105" customFormat="1" ht="12.75" customHeight="1">
      <c r="B478" s="90" t="s">
        <v>102</v>
      </c>
      <c r="C478" s="97">
        <f>(C475+C476+C477)</f>
        <v>32.304000000000002</v>
      </c>
      <c r="D478" s="90" t="s">
        <v>16</v>
      </c>
    </row>
    <row r="479" spans="2:6" s="105" customFormat="1" ht="12.75" customHeight="1">
      <c r="B479" s="90"/>
      <c r="C479" s="90"/>
      <c r="D479" s="90"/>
    </row>
    <row r="480" spans="2:6" s="105" customFormat="1" ht="12.75" customHeight="1">
      <c r="B480" s="191" t="s">
        <v>329</v>
      </c>
      <c r="C480" s="191">
        <f>(C478)</f>
        <v>32.304000000000002</v>
      </c>
      <c r="D480" s="192" t="s">
        <v>16</v>
      </c>
      <c r="E480" s="193">
        <v>70120003</v>
      </c>
      <c r="F480" s="198" t="s">
        <v>23</v>
      </c>
    </row>
    <row r="481" spans="2:5" s="105" customFormat="1" ht="12.75" customHeight="1">
      <c r="B481" s="110"/>
      <c r="C481" s="111"/>
      <c r="D481" s="110"/>
      <c r="E481" s="112"/>
    </row>
    <row r="482" spans="2:5" s="105" customFormat="1" ht="12.75" customHeight="1">
      <c r="B482" s="110"/>
      <c r="C482" s="111"/>
      <c r="D482" s="110"/>
      <c r="E482" s="112"/>
    </row>
    <row r="483" spans="2:5" s="105" customFormat="1" ht="12.75" customHeight="1">
      <c r="B483" s="113" t="s">
        <v>330</v>
      </c>
      <c r="C483" s="151"/>
      <c r="D483" s="90"/>
    </row>
    <row r="484" spans="2:5" s="105" customFormat="1" ht="12.75" customHeight="1">
      <c r="B484" s="113"/>
      <c r="C484" s="114"/>
      <c r="D484" s="90"/>
    </row>
    <row r="485" spans="2:5" s="105" customFormat="1" ht="12.75" customHeight="1">
      <c r="B485" s="90" t="s">
        <v>162</v>
      </c>
      <c r="C485" s="89"/>
      <c r="D485" s="89"/>
    </row>
    <row r="486" spans="2:5" s="105" customFormat="1" ht="12.75" customHeight="1">
      <c r="B486" s="99"/>
      <c r="C486" s="90"/>
      <c r="D486" s="90"/>
    </row>
    <row r="487" spans="2:5" s="105" customFormat="1" ht="12.75" customHeight="1">
      <c r="B487" s="99" t="s">
        <v>331</v>
      </c>
      <c r="C487" s="90"/>
      <c r="D487" s="90"/>
    </row>
    <row r="488" spans="2:5" s="105" customFormat="1" ht="12.75" customHeight="1">
      <c r="B488" s="90"/>
      <c r="C488" s="90"/>
      <c r="D488" s="90"/>
    </row>
    <row r="489" spans="2:5" s="105" customFormat="1" ht="12.75" customHeight="1">
      <c r="B489" s="99" t="str">
        <f>B447</f>
        <v>Paredes em alvenaria</v>
      </c>
      <c r="C489" s="90">
        <v>2</v>
      </c>
      <c r="D489" s="90" t="s">
        <v>404</v>
      </c>
    </row>
    <row r="490" spans="2:5" s="105" customFormat="1" ht="12.75" customHeight="1">
      <c r="B490" s="90" t="str">
        <f>B448</f>
        <v>Área total de das paredes de alvenaria</v>
      </c>
      <c r="C490" s="97">
        <f t="shared" ref="C490:D492" si="25">C448</f>
        <v>26.92</v>
      </c>
      <c r="D490" s="90" t="str">
        <f t="shared" si="25"/>
        <v>m²</v>
      </c>
    </row>
    <row r="491" spans="2:5" s="105" customFormat="1" ht="12.75" customHeight="1">
      <c r="B491" s="90" t="str">
        <f>B449</f>
        <v>Área total da viga de solidarização da estrutura proposta com a estrutura existente</v>
      </c>
      <c r="C491" s="97">
        <f t="shared" si="25"/>
        <v>2.6920000000000002</v>
      </c>
      <c r="D491" s="90" t="str">
        <f t="shared" si="25"/>
        <v>m²</v>
      </c>
    </row>
    <row r="492" spans="2:5" s="105" customFormat="1" ht="12.75" customHeight="1">
      <c r="B492" s="90" t="str">
        <f>B450</f>
        <v>Área total da viga de travamento da estrutura proposta com a estrutura existente</v>
      </c>
      <c r="C492" s="97">
        <f t="shared" si="25"/>
        <v>2.6920000000000002</v>
      </c>
      <c r="D492" s="90" t="str">
        <f t="shared" si="25"/>
        <v>m²</v>
      </c>
    </row>
    <row r="493" spans="2:5" s="105" customFormat="1" ht="12.75" customHeight="1">
      <c r="B493" s="90" t="s">
        <v>102</v>
      </c>
      <c r="C493" s="97">
        <f>(C490+C491+C492)*C489</f>
        <v>64.608000000000004</v>
      </c>
      <c r="D493" s="90" t="s">
        <v>16</v>
      </c>
    </row>
    <row r="494" spans="2:5" s="105" customFormat="1" ht="12.75" customHeight="1">
      <c r="B494" s="90"/>
      <c r="C494" s="97"/>
      <c r="D494" s="90"/>
    </row>
    <row r="495" spans="2:5" s="105" customFormat="1" ht="12.75" customHeight="1">
      <c r="B495" s="99" t="s">
        <v>406</v>
      </c>
      <c r="C495" s="97"/>
      <c r="D495" s="90"/>
    </row>
    <row r="496" spans="2:5" s="105" customFormat="1" ht="12.75" customHeight="1">
      <c r="B496" s="90" t="s">
        <v>407</v>
      </c>
      <c r="C496" s="97">
        <f>C167+C174</f>
        <v>49.05</v>
      </c>
      <c r="D496" s="90" t="s">
        <v>16</v>
      </c>
    </row>
    <row r="497" spans="2:6" s="105" customFormat="1" ht="12.75" customHeight="1">
      <c r="B497" s="90" t="s">
        <v>102</v>
      </c>
      <c r="C497" s="97">
        <f>C496</f>
        <v>49.05</v>
      </c>
      <c r="D497" s="90" t="s">
        <v>16</v>
      </c>
    </row>
    <row r="498" spans="2:6" s="105" customFormat="1" ht="12.75" customHeight="1">
      <c r="B498" s="90"/>
      <c r="C498" s="97"/>
      <c r="D498" s="90"/>
    </row>
    <row r="499" spans="2:6" s="105" customFormat="1" ht="12.75" customHeight="1">
      <c r="B499" s="191" t="s">
        <v>333</v>
      </c>
      <c r="C499" s="191">
        <f>(C493+C497)</f>
        <v>113.658</v>
      </c>
      <c r="D499" s="192" t="s">
        <v>16</v>
      </c>
      <c r="E499" s="193">
        <v>70120050</v>
      </c>
      <c r="F499" s="198" t="s">
        <v>23</v>
      </c>
    </row>
    <row r="500" spans="2:6" s="105" customFormat="1" ht="12.75" customHeight="1">
      <c r="B500" s="110"/>
      <c r="C500" s="111"/>
      <c r="D500" s="110"/>
      <c r="E500" s="112"/>
    </row>
    <row r="501" spans="2:6" s="105" customFormat="1" ht="12.75" customHeight="1">
      <c r="B501" s="110"/>
      <c r="C501" s="111"/>
      <c r="D501" s="110"/>
      <c r="E501" s="112"/>
    </row>
    <row r="502" spans="2:6" s="105" customFormat="1" ht="12.75" customHeight="1">
      <c r="B502" s="113" t="s">
        <v>334</v>
      </c>
      <c r="C502" s="151"/>
      <c r="D502" s="90"/>
    </row>
    <row r="503" spans="2:6" s="105" customFormat="1" ht="12.75" customHeight="1">
      <c r="B503" s="113"/>
      <c r="C503" s="114"/>
      <c r="D503" s="90"/>
    </row>
    <row r="504" spans="2:6" s="105" customFormat="1" ht="12.75" customHeight="1">
      <c r="B504" s="90" t="s">
        <v>164</v>
      </c>
      <c r="C504" s="89"/>
      <c r="D504" s="89"/>
    </row>
    <row r="505" spans="2:6" s="105" customFormat="1" ht="12.75" customHeight="1">
      <c r="B505" s="99"/>
      <c r="C505" s="90"/>
      <c r="D505" s="90"/>
    </row>
    <row r="506" spans="2:6" s="105" customFormat="1" ht="12.75" customHeight="1">
      <c r="B506" s="99" t="str">
        <f>B122</f>
        <v>Laje de Fundo Complementar</v>
      </c>
      <c r="C506" s="90"/>
      <c r="D506" s="90"/>
    </row>
    <row r="507" spans="2:6" s="105" customFormat="1" ht="12.75" customHeight="1">
      <c r="B507" s="90" t="s">
        <v>335</v>
      </c>
      <c r="C507" s="97">
        <v>7.66</v>
      </c>
      <c r="D507" s="90" t="s">
        <v>30</v>
      </c>
    </row>
    <row r="508" spans="2:6" s="105" customFormat="1" ht="12.75" customHeight="1">
      <c r="B508" s="90" t="s">
        <v>336</v>
      </c>
      <c r="C508" s="97">
        <v>1.37</v>
      </c>
      <c r="D508" s="90" t="s">
        <v>30</v>
      </c>
    </row>
    <row r="509" spans="2:6" s="105" customFormat="1" ht="12.75" customHeight="1">
      <c r="B509" s="90" t="s">
        <v>337</v>
      </c>
      <c r="C509" s="97">
        <f>(C272*C273*C271)</f>
        <v>2</v>
      </c>
      <c r="D509" s="90" t="s">
        <v>16</v>
      </c>
    </row>
    <row r="510" spans="2:6" s="105" customFormat="1" ht="12.75" customHeight="1">
      <c r="B510" s="90" t="s">
        <v>102</v>
      </c>
      <c r="C510" s="97">
        <f>(C507*C508)-C509</f>
        <v>8.4942000000000011</v>
      </c>
      <c r="D510" s="90" t="s">
        <v>16</v>
      </c>
    </row>
    <row r="511" spans="2:6" s="105" customFormat="1" ht="12.75" customHeight="1">
      <c r="B511" s="99"/>
      <c r="C511" s="90"/>
      <c r="D511" s="90"/>
    </row>
    <row r="512" spans="2:6" s="105" customFormat="1" ht="12.75" customHeight="1">
      <c r="B512" s="191" t="s">
        <v>338</v>
      </c>
      <c r="C512" s="191">
        <f>(C510)</f>
        <v>8.4942000000000011</v>
      </c>
      <c r="D512" s="192" t="s">
        <v>16</v>
      </c>
      <c r="E512" s="193">
        <v>70120009</v>
      </c>
      <c r="F512" s="198" t="s">
        <v>23</v>
      </c>
    </row>
    <row r="513" spans="2:5" s="105" customFormat="1" ht="12.75" customHeight="1">
      <c r="B513" s="110"/>
      <c r="C513" s="111"/>
      <c r="D513" s="110"/>
      <c r="E513" s="112"/>
    </row>
    <row r="514" spans="2:5" s="105" customFormat="1" ht="12.75" customHeight="1">
      <c r="B514" s="110"/>
      <c r="C514" s="111"/>
      <c r="D514" s="110"/>
      <c r="E514" s="112"/>
    </row>
    <row r="515" spans="2:5" s="105" customFormat="1" ht="12.75" customHeight="1">
      <c r="B515" s="113" t="s">
        <v>339</v>
      </c>
      <c r="C515" s="151"/>
      <c r="D515" s="90"/>
    </row>
    <row r="516" spans="2:5" s="105" customFormat="1" ht="12.75" customHeight="1">
      <c r="B516" s="113"/>
      <c r="C516" s="114"/>
      <c r="D516" s="90"/>
    </row>
    <row r="517" spans="2:5" s="105" customFormat="1" ht="12.75" customHeight="1">
      <c r="B517" s="90" t="s">
        <v>83</v>
      </c>
      <c r="C517" s="89"/>
      <c r="D517" s="89"/>
    </row>
    <row r="518" spans="2:5" s="105" customFormat="1" ht="12.75" customHeight="1">
      <c r="B518" s="99"/>
      <c r="C518" s="90"/>
      <c r="D518" s="90"/>
    </row>
    <row r="519" spans="2:5" s="105" customFormat="1" ht="12.75" customHeight="1">
      <c r="B519" s="99" t="s">
        <v>340</v>
      </c>
      <c r="C519" s="90"/>
      <c r="D519" s="90"/>
    </row>
    <row r="520" spans="2:5" s="105" customFormat="1" ht="12.75" customHeight="1">
      <c r="B520" s="99"/>
      <c r="C520" s="90"/>
      <c r="D520" s="90"/>
    </row>
    <row r="521" spans="2:5" s="105" customFormat="1" ht="12.75" customHeight="1">
      <c r="B521" s="99" t="str">
        <f>B156</f>
        <v>Laje de Fundo Complementar</v>
      </c>
      <c r="C521" s="90"/>
      <c r="D521" s="90"/>
    </row>
    <row r="522" spans="2:5" s="105" customFormat="1" ht="12.75" customHeight="1">
      <c r="B522" s="90" t="str">
        <f>B157</f>
        <v>Comprimento</v>
      </c>
      <c r="C522" s="97">
        <f t="shared" ref="C522:D524" si="26">C157</f>
        <v>8.16</v>
      </c>
      <c r="D522" s="90" t="str">
        <f t="shared" si="26"/>
        <v>m</v>
      </c>
    </row>
    <row r="523" spans="2:5" s="105" customFormat="1" ht="12.75" customHeight="1">
      <c r="B523" s="90" t="str">
        <f>B158</f>
        <v>Largura</v>
      </c>
      <c r="C523" s="90">
        <f t="shared" si="26"/>
        <v>1.87</v>
      </c>
      <c r="D523" s="90" t="str">
        <f t="shared" si="26"/>
        <v>m</v>
      </c>
    </row>
    <row r="524" spans="2:5" s="105" customFormat="1" ht="12.75" customHeight="1">
      <c r="B524" s="90" t="str">
        <f>B159</f>
        <v>Altura</v>
      </c>
      <c r="C524" s="90">
        <f t="shared" si="26"/>
        <v>0.15</v>
      </c>
      <c r="D524" s="90" t="str">
        <f t="shared" si="26"/>
        <v>m</v>
      </c>
    </row>
    <row r="525" spans="2:5" s="105" customFormat="1" ht="12.75" customHeight="1">
      <c r="B525" s="90" t="s">
        <v>102</v>
      </c>
      <c r="C525" s="97">
        <f>(C522*C524*1)+(C523*C524*2)</f>
        <v>1.7850000000000001</v>
      </c>
      <c r="D525" s="90" t="s">
        <v>16</v>
      </c>
    </row>
    <row r="526" spans="2:5" s="105" customFormat="1" ht="12.75" customHeight="1">
      <c r="B526" s="90"/>
      <c r="C526" s="90"/>
      <c r="D526" s="90"/>
    </row>
    <row r="527" spans="2:5" s="105" customFormat="1" ht="12.75" customHeight="1">
      <c r="B527" s="99" t="str">
        <f t="shared" ref="B527:D530" si="27">B176</f>
        <v>Bloco das Brocas</v>
      </c>
      <c r="C527" s="90">
        <f t="shared" si="27"/>
        <v>2</v>
      </c>
      <c r="D527" s="90" t="str">
        <f t="shared" si="27"/>
        <v>unid</v>
      </c>
    </row>
    <row r="528" spans="2:5" s="105" customFormat="1" ht="12.75" customHeight="1">
      <c r="B528" s="90" t="str">
        <f t="shared" si="27"/>
        <v>Comprimento</v>
      </c>
      <c r="C528" s="97">
        <f t="shared" si="27"/>
        <v>1</v>
      </c>
      <c r="D528" s="90" t="str">
        <f t="shared" si="27"/>
        <v>m</v>
      </c>
    </row>
    <row r="529" spans="2:6" s="105" customFormat="1" ht="12.75" customHeight="1">
      <c r="B529" s="90" t="str">
        <f t="shared" si="27"/>
        <v>Largura</v>
      </c>
      <c r="C529" s="97">
        <f t="shared" si="27"/>
        <v>0.6</v>
      </c>
      <c r="D529" s="90" t="str">
        <f t="shared" si="27"/>
        <v>m</v>
      </c>
    </row>
    <row r="530" spans="2:6" s="105" customFormat="1" ht="12.75" customHeight="1">
      <c r="B530" s="90" t="str">
        <f t="shared" si="27"/>
        <v>Altura</v>
      </c>
      <c r="C530" s="97">
        <f t="shared" si="27"/>
        <v>0.5</v>
      </c>
      <c r="D530" s="90" t="str">
        <f t="shared" si="27"/>
        <v>m</v>
      </c>
    </row>
    <row r="531" spans="2:6" s="105" customFormat="1" ht="12.75" customHeight="1">
      <c r="B531" s="90" t="s">
        <v>102</v>
      </c>
      <c r="C531" s="97">
        <f>((C528*C530*2)+(C529*C530*2))*C527</f>
        <v>3.2</v>
      </c>
      <c r="D531" s="90" t="s">
        <v>16</v>
      </c>
    </row>
    <row r="532" spans="2:6" s="105" customFormat="1" ht="12.75" customHeight="1">
      <c r="B532" s="90"/>
      <c r="C532" s="90"/>
      <c r="D532" s="90"/>
    </row>
    <row r="533" spans="2:6" s="105" customFormat="1" ht="12.75" customHeight="1">
      <c r="B533" s="99" t="str">
        <f>B182</f>
        <v>Poço de Drenagem</v>
      </c>
      <c r="C533" s="90"/>
      <c r="D533" s="90"/>
    </row>
    <row r="534" spans="2:6" s="105" customFormat="1" ht="12.75" customHeight="1">
      <c r="B534" s="99" t="str">
        <f>B183</f>
        <v>Paredes Externas</v>
      </c>
      <c r="C534" s="90">
        <f>C183</f>
        <v>2</v>
      </c>
      <c r="D534" s="90" t="str">
        <f>D183</f>
        <v>unid</v>
      </c>
    </row>
    <row r="535" spans="2:6" s="105" customFormat="1" ht="12.75" customHeight="1">
      <c r="B535" s="90" t="str">
        <f>B184</f>
        <v>Comprimento</v>
      </c>
      <c r="C535" s="97">
        <f>C184</f>
        <v>0.7</v>
      </c>
      <c r="D535" s="90" t="str">
        <f>D184</f>
        <v>m</v>
      </c>
    </row>
    <row r="536" spans="2:6" s="105" customFormat="1" ht="12.75" customHeight="1">
      <c r="B536" s="99" t="str">
        <f>B186</f>
        <v>Paredes Internas</v>
      </c>
      <c r="C536" s="90">
        <f>C186</f>
        <v>2</v>
      </c>
      <c r="D536" s="90" t="str">
        <f>D186</f>
        <v>unid</v>
      </c>
    </row>
    <row r="537" spans="2:6" s="105" customFormat="1" ht="12.75" customHeight="1">
      <c r="B537" s="90" t="str">
        <f>B189</f>
        <v>Altura</v>
      </c>
      <c r="C537" s="97">
        <f>C189</f>
        <v>0.3</v>
      </c>
      <c r="D537" s="90" t="str">
        <f>D189</f>
        <v>m</v>
      </c>
    </row>
    <row r="538" spans="2:6" s="105" customFormat="1" ht="12.75" customHeight="1">
      <c r="B538" s="90" t="s">
        <v>102</v>
      </c>
      <c r="C538" s="90">
        <f>(C535*C537*(C534+C536))</f>
        <v>0.84</v>
      </c>
      <c r="D538" s="90" t="s">
        <v>16</v>
      </c>
    </row>
    <row r="539" spans="2:6" s="105" customFormat="1" ht="12.75" customHeight="1">
      <c r="B539" s="90"/>
      <c r="C539" s="90"/>
      <c r="D539" s="90"/>
    </row>
    <row r="540" spans="2:6" s="105" customFormat="1" ht="12.75" customHeight="1">
      <c r="B540" s="191" t="s">
        <v>341</v>
      </c>
      <c r="C540" s="191">
        <f>(C525+C531+C538)</f>
        <v>5.8250000000000002</v>
      </c>
      <c r="D540" s="192" t="s">
        <v>16</v>
      </c>
      <c r="E540" s="193">
        <v>98557</v>
      </c>
      <c r="F540" s="198" t="s">
        <v>15</v>
      </c>
    </row>
    <row r="541" spans="2:6" s="105" customFormat="1" ht="12.75" customHeight="1">
      <c r="B541" s="110"/>
      <c r="C541" s="111"/>
      <c r="D541" s="110"/>
      <c r="E541" s="112"/>
    </row>
    <row r="542" spans="2:6" s="105" customFormat="1" ht="12.75" customHeight="1">
      <c r="B542" s="110"/>
      <c r="C542" s="111"/>
      <c r="D542" s="110"/>
      <c r="E542" s="112"/>
    </row>
    <row r="543" spans="2:6" s="105" customFormat="1" ht="12.75" customHeight="1">
      <c r="B543" s="90" t="s">
        <v>408</v>
      </c>
      <c r="C543" s="89"/>
      <c r="D543" s="89"/>
    </row>
    <row r="544" spans="2:6" s="105" customFormat="1" ht="12.75" customHeight="1">
      <c r="B544" s="99"/>
      <c r="C544" s="90"/>
      <c r="D544" s="90"/>
    </row>
    <row r="545" spans="2:8" s="105" customFormat="1" ht="12.75" customHeight="1">
      <c r="B545" s="99" t="s">
        <v>342</v>
      </c>
      <c r="C545" s="99"/>
      <c r="D545" s="99"/>
    </row>
    <row r="546" spans="2:8" s="105" customFormat="1" ht="12.75" customHeight="1">
      <c r="B546" s="90"/>
      <c r="C546" s="97"/>
      <c r="D546" s="90"/>
    </row>
    <row r="547" spans="2:8" s="105" customFormat="1" ht="12.75" customHeight="1">
      <c r="B547" s="99" t="str">
        <f>B198</f>
        <v>Escada</v>
      </c>
      <c r="C547" s="90">
        <f>C198</f>
        <v>2</v>
      </c>
      <c r="D547" s="90" t="str">
        <f>D198</f>
        <v>unid</v>
      </c>
    </row>
    <row r="548" spans="2:8" s="105" customFormat="1" ht="12.75" customHeight="1">
      <c r="B548" s="99" t="str">
        <f t="shared" ref="B548:D555" si="28">B199</f>
        <v>Parte Inferior</v>
      </c>
      <c r="C548" s="90"/>
      <c r="D548" s="90"/>
    </row>
    <row r="549" spans="2:8" s="105" customFormat="1" ht="12.75" customHeight="1">
      <c r="B549" s="90" t="str">
        <f t="shared" si="28"/>
        <v>Comprimento</v>
      </c>
      <c r="C549" s="90">
        <f t="shared" si="28"/>
        <v>4.2300000000000004</v>
      </c>
      <c r="D549" s="90" t="str">
        <f t="shared" si="28"/>
        <v>m</v>
      </c>
    </row>
    <row r="550" spans="2:8" s="105" customFormat="1" ht="12.75" customHeight="1">
      <c r="B550" s="90" t="str">
        <f t="shared" si="28"/>
        <v>Largura</v>
      </c>
      <c r="C550" s="97">
        <f t="shared" si="28"/>
        <v>1</v>
      </c>
      <c r="D550" s="90" t="str">
        <f t="shared" si="28"/>
        <v>m</v>
      </c>
    </row>
    <row r="551" spans="2:8" s="105" customFormat="1" ht="12.75" customHeight="1">
      <c r="B551" s="90" t="str">
        <f t="shared" si="28"/>
        <v>Altura</v>
      </c>
      <c r="C551" s="90">
        <f t="shared" si="28"/>
        <v>0.15</v>
      </c>
      <c r="D551" s="90" t="str">
        <f t="shared" si="28"/>
        <v>m</v>
      </c>
    </row>
    <row r="552" spans="2:8" s="105" customFormat="1" ht="12.75" customHeight="1">
      <c r="B552" s="99" t="str">
        <f t="shared" si="28"/>
        <v>Degraus</v>
      </c>
      <c r="C552" s="90">
        <f t="shared" si="28"/>
        <v>11</v>
      </c>
      <c r="D552" s="90" t="str">
        <f t="shared" si="28"/>
        <v>unid</v>
      </c>
    </row>
    <row r="553" spans="2:8" s="105" customFormat="1" ht="12.75" customHeight="1">
      <c r="B553" s="90" t="str">
        <f t="shared" si="28"/>
        <v>Comprimento</v>
      </c>
      <c r="C553" s="97">
        <f t="shared" si="28"/>
        <v>1</v>
      </c>
      <c r="D553" s="90" t="str">
        <f t="shared" si="28"/>
        <v>m</v>
      </c>
    </row>
    <row r="554" spans="2:8" s="105" customFormat="1" ht="12.75" customHeight="1">
      <c r="B554" s="90" t="str">
        <f t="shared" si="28"/>
        <v>Largura</v>
      </c>
      <c r="C554" s="97">
        <f t="shared" si="28"/>
        <v>0.3</v>
      </c>
      <c r="D554" s="90" t="str">
        <f t="shared" si="28"/>
        <v>m</v>
      </c>
    </row>
    <row r="555" spans="2:8" s="105" customFormat="1" ht="12.75" customHeight="1">
      <c r="B555" s="90" t="str">
        <f t="shared" si="28"/>
        <v>Altura</v>
      </c>
      <c r="C555" s="90">
        <f t="shared" si="28"/>
        <v>0.18</v>
      </c>
      <c r="D555" s="90" t="str">
        <f t="shared" si="28"/>
        <v>m</v>
      </c>
    </row>
    <row r="556" spans="2:8" s="105" customFormat="1" ht="12.75" customHeight="1">
      <c r="B556" s="90" t="s">
        <v>102</v>
      </c>
      <c r="C556" s="97">
        <f>((C549*C551*2)+(C553*C555*C552)+(C553*C554*C552)+(0.55*C553)+(((C554*C555)/2)*2*C552))*C547</f>
        <v>15.385999999999999</v>
      </c>
      <c r="D556" s="90" t="s">
        <v>16</v>
      </c>
    </row>
    <row r="557" spans="2:8" s="105" customFormat="1" ht="12.75" customHeight="1">
      <c r="B557" s="90"/>
      <c r="C557" s="97"/>
      <c r="D557" s="90"/>
    </row>
    <row r="558" spans="2:8" s="105" customFormat="1" ht="12.75" customHeight="1">
      <c r="B558" s="99" t="s">
        <v>343</v>
      </c>
      <c r="C558" s="97"/>
      <c r="D558" s="90"/>
    </row>
    <row r="559" spans="2:8" s="105" customFormat="1" ht="12.75" customHeight="1">
      <c r="B559" s="90" t="s">
        <v>332</v>
      </c>
      <c r="C559" s="97">
        <v>31</v>
      </c>
      <c r="D559" s="90" t="s">
        <v>30</v>
      </c>
      <c r="H559" s="167"/>
    </row>
    <row r="560" spans="2:8" s="105" customFormat="1" ht="12.75" customHeight="1">
      <c r="B560" s="90" t="s">
        <v>109</v>
      </c>
      <c r="C560" s="97">
        <v>2</v>
      </c>
      <c r="D560" s="90" t="s">
        <v>30</v>
      </c>
    </row>
    <row r="561" spans="2:9" s="105" customFormat="1" ht="12.75" customHeight="1">
      <c r="B561" s="90" t="s">
        <v>102</v>
      </c>
      <c r="C561" s="97">
        <f>(C559*C560)</f>
        <v>62</v>
      </c>
      <c r="D561" s="90" t="s">
        <v>16</v>
      </c>
    </row>
    <row r="562" spans="2:9" s="105" customFormat="1" ht="12.75" customHeight="1">
      <c r="B562" s="90"/>
      <c r="C562" s="97"/>
      <c r="D562" s="90"/>
      <c r="I562" s="167"/>
    </row>
    <row r="563" spans="2:9" s="105" customFormat="1" ht="12.75" customHeight="1">
      <c r="B563" s="99" t="str">
        <f t="shared" ref="B563:D566" si="29">B209</f>
        <v>Base das Caixas de Nível Constante</v>
      </c>
      <c r="C563" s="90">
        <f t="shared" si="29"/>
        <v>1</v>
      </c>
      <c r="D563" s="90" t="str">
        <f t="shared" si="29"/>
        <v>unid</v>
      </c>
      <c r="I563" s="167"/>
    </row>
    <row r="564" spans="2:9" s="105" customFormat="1" ht="12.75" customHeight="1">
      <c r="B564" s="90" t="str">
        <f t="shared" si="29"/>
        <v>Comprimento</v>
      </c>
      <c r="C564" s="97">
        <f t="shared" si="29"/>
        <v>2</v>
      </c>
      <c r="D564" s="90" t="str">
        <f t="shared" si="29"/>
        <v>m</v>
      </c>
      <c r="I564" s="167"/>
    </row>
    <row r="565" spans="2:9" s="105" customFormat="1" ht="12.75" customHeight="1">
      <c r="B565" s="90" t="str">
        <f t="shared" si="29"/>
        <v>Largura</v>
      </c>
      <c r="C565" s="97">
        <f t="shared" si="29"/>
        <v>1</v>
      </c>
      <c r="D565" s="90" t="str">
        <f t="shared" si="29"/>
        <v>m</v>
      </c>
      <c r="I565" s="167"/>
    </row>
    <row r="566" spans="2:9" s="105" customFormat="1" ht="12.75" customHeight="1">
      <c r="B566" s="90" t="str">
        <f t="shared" si="29"/>
        <v>Altura</v>
      </c>
      <c r="C566" s="97">
        <f t="shared" si="29"/>
        <v>0.15</v>
      </c>
      <c r="D566" s="90" t="str">
        <f t="shared" si="29"/>
        <v>m</v>
      </c>
      <c r="I566" s="167"/>
    </row>
    <row r="567" spans="2:9" s="105" customFormat="1" ht="12.75" customHeight="1">
      <c r="B567" s="90" t="s">
        <v>102</v>
      </c>
      <c r="C567" s="97">
        <f>((C564*C566*1)+(C565*C566*1))*C563</f>
        <v>0.44999999999999996</v>
      </c>
      <c r="D567" s="90" t="str">
        <f>D213</f>
        <v>m²</v>
      </c>
      <c r="I567" s="167"/>
    </row>
    <row r="568" spans="2:9" s="105" customFormat="1" ht="12.75" customHeight="1">
      <c r="B568" s="90"/>
      <c r="C568" s="90"/>
      <c r="D568" s="90"/>
    </row>
    <row r="569" spans="2:9" s="105" customFormat="1" ht="12.75" customHeight="1">
      <c r="B569" s="99" t="str">
        <f>B220</f>
        <v>Bases dos Reservatórios de Hidróxido de Sódio</v>
      </c>
      <c r="C569" s="90">
        <f t="shared" ref="C569:D569" si="30">C220</f>
        <v>2</v>
      </c>
      <c r="D569" s="90" t="str">
        <f t="shared" si="30"/>
        <v>unid</v>
      </c>
    </row>
    <row r="570" spans="2:9" s="105" customFormat="1" ht="12.75" customHeight="1">
      <c r="B570" s="90" t="str">
        <f>B221</f>
        <v>Diâmetro externo</v>
      </c>
      <c r="C570" s="97">
        <f>C221</f>
        <v>3</v>
      </c>
      <c r="D570" s="90" t="str">
        <f>D221</f>
        <v>m</v>
      </c>
    </row>
    <row r="571" spans="2:9" s="105" customFormat="1" ht="12.75" customHeight="1">
      <c r="B571" s="90" t="str">
        <f>B222</f>
        <v>Altura</v>
      </c>
      <c r="C571" s="97">
        <f t="shared" ref="C571:D571" si="31">C222</f>
        <v>0.8</v>
      </c>
      <c r="D571" s="90" t="str">
        <f t="shared" si="31"/>
        <v>m</v>
      </c>
    </row>
    <row r="572" spans="2:9" s="105" customFormat="1" ht="12.75" customHeight="1">
      <c r="B572" s="90" t="s">
        <v>102</v>
      </c>
      <c r="C572" s="97">
        <f>(2*PI()*(C570/2)*C571)*C569</f>
        <v>15.079644737231007</v>
      </c>
      <c r="D572" s="90" t="str">
        <f>D223</f>
        <v>m²</v>
      </c>
    </row>
    <row r="573" spans="2:9" s="105" customFormat="1" ht="14.25" customHeight="1">
      <c r="B573" s="90"/>
      <c r="C573" s="90"/>
      <c r="D573" s="90"/>
      <c r="I573" s="167"/>
    </row>
    <row r="574" spans="2:9" s="105" customFormat="1" ht="12.75" customHeight="1">
      <c r="B574" s="99" t="s">
        <v>344</v>
      </c>
      <c r="C574" s="97"/>
      <c r="D574" s="90"/>
    </row>
    <row r="575" spans="2:9" s="105" customFormat="1" ht="12.75" customHeight="1">
      <c r="B575" s="90" t="s">
        <v>345</v>
      </c>
      <c r="C575" s="97">
        <v>42.6</v>
      </c>
      <c r="D575" s="90" t="s">
        <v>16</v>
      </c>
    </row>
    <row r="576" spans="2:9" s="105" customFormat="1" ht="12.75" customHeight="1">
      <c r="B576" s="90" t="s">
        <v>337</v>
      </c>
      <c r="C576" s="97">
        <f>(C564*C565*C563)</f>
        <v>2</v>
      </c>
      <c r="D576" s="90" t="s">
        <v>16</v>
      </c>
    </row>
    <row r="577" spans="2:9" s="105" customFormat="1" ht="12.75" customHeight="1">
      <c r="B577" s="90" t="s">
        <v>346</v>
      </c>
      <c r="C577" s="97">
        <f>((PI()*(C570/2)^2)*C569)</f>
        <v>14.137166941154069</v>
      </c>
      <c r="D577" s="90" t="s">
        <v>16</v>
      </c>
      <c r="H577" s="167"/>
    </row>
    <row r="578" spans="2:9" s="105" customFormat="1" ht="12.75" customHeight="1">
      <c r="B578" s="90" t="s">
        <v>102</v>
      </c>
      <c r="C578" s="97">
        <f>(C575-C576-C577)</f>
        <v>26.462833058845931</v>
      </c>
      <c r="D578" s="90" t="s">
        <v>16</v>
      </c>
    </row>
    <row r="579" spans="2:9" s="105" customFormat="1" ht="12.75" customHeight="1">
      <c r="B579" s="90"/>
      <c r="C579" s="97"/>
      <c r="D579" s="90"/>
      <c r="I579" s="167"/>
    </row>
    <row r="580" spans="2:9" s="105" customFormat="1" ht="12.75" customHeight="1">
      <c r="B580" s="99" t="s">
        <v>347</v>
      </c>
      <c r="C580" s="97"/>
      <c r="D580" s="90"/>
    </row>
    <row r="581" spans="2:9" s="105" customFormat="1" ht="12.75" customHeight="1">
      <c r="B581" s="90" t="s">
        <v>103</v>
      </c>
      <c r="C581" s="97">
        <v>2.65</v>
      </c>
      <c r="D581" s="90" t="s">
        <v>30</v>
      </c>
    </row>
    <row r="582" spans="2:9" s="105" customFormat="1" ht="12.75" customHeight="1">
      <c r="B582" s="90" t="s">
        <v>104</v>
      </c>
      <c r="C582" s="97">
        <v>2.5</v>
      </c>
      <c r="D582" s="90" t="s">
        <v>30</v>
      </c>
    </row>
    <row r="583" spans="2:9" s="105" customFormat="1" ht="12.75" customHeight="1">
      <c r="B583" s="90" t="s">
        <v>109</v>
      </c>
      <c r="C583" s="97">
        <v>1.5</v>
      </c>
      <c r="D583" s="90" t="s">
        <v>30</v>
      </c>
    </row>
    <row r="584" spans="2:9" s="105" customFormat="1" ht="12.75" customHeight="1">
      <c r="B584" s="90" t="s">
        <v>102</v>
      </c>
      <c r="C584" s="97">
        <f>(C581*C583*2)+(C582*C583*2)+(C581*C582)</f>
        <v>22.074999999999999</v>
      </c>
      <c r="D584" s="90" t="s">
        <v>16</v>
      </c>
    </row>
    <row r="585" spans="2:9" s="105" customFormat="1" ht="12.75" customHeight="1">
      <c r="B585" s="90"/>
      <c r="C585" s="97"/>
      <c r="D585" s="90"/>
      <c r="I585" s="167"/>
    </row>
    <row r="586" spans="2:9" s="105" customFormat="1" ht="12.75" customHeight="1">
      <c r="B586" s="191" t="s">
        <v>409</v>
      </c>
      <c r="C586" s="191">
        <f>(C556+C561+C567+C572+C578+C584)</f>
        <v>141.45347779607692</v>
      </c>
      <c r="D586" s="192" t="s">
        <v>16</v>
      </c>
      <c r="E586" s="193"/>
      <c r="F586" s="198" t="s">
        <v>348</v>
      </c>
      <c r="I586" s="167"/>
    </row>
    <row r="587" spans="2:9" s="105" customFormat="1" ht="12.75" customHeight="1">
      <c r="B587" s="110"/>
      <c r="C587" s="111"/>
      <c r="D587" s="110"/>
      <c r="E587" s="112"/>
    </row>
    <row r="588" spans="2:9" s="105" customFormat="1" ht="12.75" customHeight="1">
      <c r="B588" s="110"/>
      <c r="C588" s="111"/>
      <c r="D588" s="110"/>
      <c r="E588" s="112"/>
    </row>
    <row r="589" spans="2:9" s="105" customFormat="1" ht="12.75" customHeight="1">
      <c r="B589" s="110" t="s">
        <v>349</v>
      </c>
      <c r="C589" s="111"/>
      <c r="D589" s="110"/>
      <c r="E589" s="112"/>
    </row>
    <row r="590" spans="2:9" s="105" customFormat="1" ht="12.75" customHeight="1">
      <c r="B590" s="110"/>
      <c r="C590" s="111"/>
      <c r="D590" s="110"/>
      <c r="E590" s="112"/>
    </row>
    <row r="591" spans="2:9" s="105" customFormat="1" ht="12.75" customHeight="1">
      <c r="B591" s="98" t="s">
        <v>166</v>
      </c>
      <c r="C591" s="168"/>
      <c r="D591" s="98"/>
      <c r="E591" s="112"/>
    </row>
    <row r="592" spans="2:9" s="105" customFormat="1" ht="12.75" customHeight="1">
      <c r="B592" s="110"/>
      <c r="C592" s="111"/>
      <c r="D592" s="110"/>
      <c r="E592" s="112"/>
    </row>
    <row r="593" spans="2:6" s="105" customFormat="1" ht="12.75" customHeight="1">
      <c r="B593" s="98" t="s">
        <v>350</v>
      </c>
      <c r="C593" s="169">
        <v>2</v>
      </c>
      <c r="D593" s="98" t="s">
        <v>65</v>
      </c>
      <c r="E593" s="112"/>
    </row>
    <row r="594" spans="2:6" s="105" customFormat="1" ht="12.75" customHeight="1">
      <c r="B594" s="98" t="s">
        <v>351</v>
      </c>
      <c r="C594" s="168">
        <v>2.6</v>
      </c>
      <c r="D594" s="98" t="s">
        <v>30</v>
      </c>
      <c r="E594" s="112"/>
    </row>
    <row r="595" spans="2:6" s="105" customFormat="1" ht="12.75" customHeight="1">
      <c r="B595" s="98" t="s">
        <v>352</v>
      </c>
      <c r="C595" s="168">
        <v>0.1</v>
      </c>
      <c r="D595" s="98" t="s">
        <v>30</v>
      </c>
      <c r="E595" s="112"/>
    </row>
    <row r="596" spans="2:6" s="105" customFormat="1" ht="12.75" customHeight="1">
      <c r="B596" s="98" t="s">
        <v>109</v>
      </c>
      <c r="C596" s="168">
        <v>0.05</v>
      </c>
      <c r="D596" s="98" t="s">
        <v>30</v>
      </c>
      <c r="E596" s="112"/>
    </row>
    <row r="597" spans="2:6" s="105" customFormat="1" ht="12.75" customHeight="1">
      <c r="B597" s="98" t="s">
        <v>102</v>
      </c>
      <c r="C597" s="168">
        <f>((2*PI()*(C594/2)*C595)*C596)*C593</f>
        <v>8.1681408993334634E-2</v>
      </c>
      <c r="D597" s="98" t="s">
        <v>32</v>
      </c>
      <c r="E597" s="112"/>
    </row>
    <row r="598" spans="2:6" s="105" customFormat="1" ht="12.75" customHeight="1">
      <c r="B598" s="98"/>
      <c r="C598" s="168"/>
      <c r="D598" s="98"/>
      <c r="E598" s="112"/>
    </row>
    <row r="599" spans="2:6" s="105" customFormat="1" ht="12.75" customHeight="1">
      <c r="B599" s="200" t="s">
        <v>353</v>
      </c>
      <c r="C599" s="201">
        <f>(C597)</f>
        <v>8.1681408993334634E-2</v>
      </c>
      <c r="D599" s="200" t="s">
        <v>32</v>
      </c>
      <c r="E599" s="193">
        <v>70110001</v>
      </c>
      <c r="F599" s="198" t="s">
        <v>23</v>
      </c>
    </row>
    <row r="600" spans="2:6" s="105" customFormat="1" ht="12.75" customHeight="1">
      <c r="B600" s="110"/>
      <c r="C600" s="111"/>
      <c r="D600" s="110"/>
      <c r="E600" s="104"/>
      <c r="F600" s="136"/>
    </row>
    <row r="601" spans="2:6" s="105" customFormat="1" ht="12.75" customHeight="1">
      <c r="B601" s="98"/>
      <c r="C601" s="168"/>
      <c r="D601" s="98"/>
      <c r="E601" s="112"/>
    </row>
    <row r="602" spans="2:6" s="105" customFormat="1" ht="12.75" customHeight="1">
      <c r="B602" s="98" t="s">
        <v>354</v>
      </c>
      <c r="C602" s="168"/>
      <c r="D602" s="98"/>
      <c r="E602" s="112"/>
    </row>
    <row r="603" spans="2:6" s="105" customFormat="1" ht="12.75" customHeight="1">
      <c r="B603" s="110"/>
      <c r="C603" s="111"/>
      <c r="D603" s="110"/>
      <c r="E603" s="112"/>
    </row>
    <row r="604" spans="2:6" s="105" customFormat="1" ht="12.75" customHeight="1">
      <c r="B604" s="98" t="str">
        <f>B593</f>
        <v>Quantidade de tanques</v>
      </c>
      <c r="C604" s="98">
        <f t="shared" ref="C604:D604" si="32">C593</f>
        <v>2</v>
      </c>
      <c r="D604" s="98" t="str">
        <f t="shared" si="32"/>
        <v>unid</v>
      </c>
      <c r="E604" s="112"/>
    </row>
    <row r="605" spans="2:6" s="105" customFormat="1" ht="12.75" customHeight="1">
      <c r="B605" s="98" t="str">
        <f t="shared" ref="B605:D605" si="33">B594</f>
        <v>Diâmetro com folgas</v>
      </c>
      <c r="C605" s="168">
        <f t="shared" si="33"/>
        <v>2.6</v>
      </c>
      <c r="D605" s="98" t="str">
        <f t="shared" si="33"/>
        <v>m</v>
      </c>
      <c r="E605" s="112"/>
    </row>
    <row r="606" spans="2:6" s="105" customFormat="1" ht="12.75" customHeight="1">
      <c r="B606" s="98" t="str">
        <f>B596</f>
        <v>Altura</v>
      </c>
      <c r="C606" s="168">
        <f>C596</f>
        <v>0.05</v>
      </c>
      <c r="D606" s="98" t="str">
        <f>D596</f>
        <v>m</v>
      </c>
      <c r="E606" s="112"/>
    </row>
    <row r="607" spans="2:6" s="105" customFormat="1" ht="12.75" customHeight="1">
      <c r="B607" s="98" t="s">
        <v>102</v>
      </c>
      <c r="C607" s="168">
        <f>(PI()*((C605/2)^2)*C606)*C604</f>
        <v>0.5309291584566751</v>
      </c>
      <c r="D607" s="98" t="s">
        <v>32</v>
      </c>
      <c r="E607" s="112"/>
    </row>
    <row r="608" spans="2:6" s="105" customFormat="1" ht="12.75" customHeight="1">
      <c r="B608" s="110"/>
      <c r="C608" s="111"/>
      <c r="D608" s="110"/>
      <c r="E608" s="112"/>
    </row>
    <row r="609" spans="2:6" s="105" customFormat="1" ht="12.75" customHeight="1">
      <c r="B609" s="200" t="s">
        <v>355</v>
      </c>
      <c r="C609" s="201">
        <f>(C607)</f>
        <v>0.5309291584566751</v>
      </c>
      <c r="D609" s="200" t="s">
        <v>32</v>
      </c>
      <c r="E609" s="193">
        <v>70070049</v>
      </c>
      <c r="F609" s="198" t="s">
        <v>23</v>
      </c>
    </row>
    <row r="610" spans="2:6" s="105" customFormat="1" ht="12.75" customHeight="1">
      <c r="B610" s="110"/>
      <c r="C610" s="111"/>
      <c r="D610" s="110"/>
      <c r="E610" s="112"/>
    </row>
    <row r="611" spans="2:6" s="105" customFormat="1" ht="12.75" customHeight="1">
      <c r="B611" s="110"/>
      <c r="C611" s="111"/>
      <c r="D611" s="110"/>
      <c r="E611" s="112"/>
    </row>
  </sheetData>
  <sheetProtection algorithmName="SHA-512" hashValue="erf0psjNuV8g5+YKh7zm/PsjrBq34IuCa8K4WjPJQgVA+4xOx634clvR8IwX9FzwY4xyFfum5rJzm5+kae6wjg==" saltValue="hpWvoDd/BNQudfbCzB4JMw==" spinCount="100000" sheet="1" objects="1" scenarios="1"/>
  <mergeCells count="2">
    <mergeCell ref="B2:D2"/>
    <mergeCell ref="B3:D3"/>
  </mergeCells>
  <printOptions horizontalCentered="1"/>
  <pageMargins left="0.78740157480314965" right="0.43307086614173229" top="0.98425196850393704" bottom="0.78740157480314965" header="0.39370078740157483" footer="0.39370078740157483"/>
  <pageSetup paperSize="9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464&amp;C&amp;"Arial,Negrito"&amp;10B.&amp;P&amp;R&amp;"Arial,Itálico"&amp;10Origem: 408-Orçamento_Rel 2</oddFooter>
  </headerFooter>
  <rowBreaks count="9" manualBreakCount="9">
    <brk id="55" max="16383" man="1"/>
    <brk id="110" max="16383" man="1"/>
    <brk id="161" max="16383" man="1"/>
    <brk id="208" max="16383" man="1"/>
    <brk id="253" max="16383" man="1"/>
    <brk id="362" max="16383" man="1"/>
    <brk id="469" max="16383" man="1"/>
    <brk id="514" max="16383" man="1"/>
    <brk id="568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10">
    <tabColor theme="9" tint="0.39997558519241921"/>
  </sheetPr>
  <dimension ref="B2:BN158"/>
  <sheetViews>
    <sheetView zoomScaleSheetLayoutView="110" workbookViewId="0">
      <selection activeCell="F9" sqref="F9"/>
    </sheetView>
  </sheetViews>
  <sheetFormatPr defaultColWidth="9.140625" defaultRowHeight="12.75" customHeight="1"/>
  <cols>
    <col min="1" max="1" width="9.140625" style="96"/>
    <col min="2" max="2" width="65.42578125" style="96" customWidth="1"/>
    <col min="3" max="4" width="11.7109375" style="96" customWidth="1"/>
    <col min="5" max="5" width="14.28515625" style="96" customWidth="1"/>
    <col min="6" max="16384" width="9.140625" style="96"/>
  </cols>
  <sheetData>
    <row r="2" spans="2:5" s="88" customFormat="1" ht="12.75" customHeight="1">
      <c r="B2" s="547" t="s">
        <v>232</v>
      </c>
      <c r="C2" s="547"/>
      <c r="D2" s="547"/>
      <c r="E2" s="87"/>
    </row>
    <row r="3" spans="2:5" s="88" customFormat="1" ht="12.75" customHeight="1">
      <c r="B3" s="548" t="s">
        <v>69</v>
      </c>
      <c r="C3" s="548"/>
      <c r="D3" s="548"/>
      <c r="E3" s="87"/>
    </row>
    <row r="4" spans="2:5" s="88" customFormat="1" ht="12.75" customHeight="1">
      <c r="B4" s="89"/>
      <c r="C4" s="90"/>
      <c r="D4" s="90"/>
      <c r="E4" s="87"/>
    </row>
    <row r="5" spans="2:5" s="88" customFormat="1" ht="12.75" customHeight="1">
      <c r="B5" s="91" t="s">
        <v>245</v>
      </c>
      <c r="C5" s="92"/>
      <c r="D5" s="93"/>
      <c r="E5" s="87"/>
    </row>
    <row r="6" spans="2:5" s="88" customFormat="1" ht="12.75" customHeight="1">
      <c r="B6" s="91"/>
      <c r="C6" s="92"/>
      <c r="D6" s="93"/>
      <c r="E6" s="87"/>
    </row>
    <row r="7" spans="2:5" s="88" customFormat="1" ht="12.75" customHeight="1">
      <c r="B7" s="144" t="s">
        <v>246</v>
      </c>
      <c r="C7" s="92"/>
      <c r="D7" s="93"/>
      <c r="E7" s="87"/>
    </row>
    <row r="8" spans="2:5" s="88" customFormat="1" ht="12.75" customHeight="1">
      <c r="B8" s="91"/>
      <c r="C8" s="92"/>
      <c r="D8" s="93"/>
      <c r="E8" s="87"/>
    </row>
    <row r="9" spans="2:5" s="181" customFormat="1" ht="12.75" customHeight="1">
      <c r="B9" s="177" t="s">
        <v>357</v>
      </c>
      <c r="C9" s="178"/>
      <c r="D9" s="179"/>
      <c r="E9" s="180"/>
    </row>
    <row r="10" spans="2:5" s="181" customFormat="1" ht="12.75" customHeight="1">
      <c r="B10" s="182" t="s">
        <v>247</v>
      </c>
      <c r="C10" s="183">
        <v>1</v>
      </c>
      <c r="D10" s="179" t="s">
        <v>30</v>
      </c>
      <c r="E10" s="180"/>
    </row>
    <row r="11" spans="2:5" s="181" customFormat="1" ht="12.75" customHeight="1">
      <c r="B11" s="182" t="s">
        <v>103</v>
      </c>
      <c r="C11" s="184">
        <v>43</v>
      </c>
      <c r="D11" s="182" t="s">
        <v>30</v>
      </c>
      <c r="E11" s="180"/>
    </row>
    <row r="12" spans="2:5" s="181" customFormat="1" ht="12.75" customHeight="1">
      <c r="B12" s="182" t="s">
        <v>104</v>
      </c>
      <c r="C12" s="184">
        <v>5.3</v>
      </c>
      <c r="D12" s="182" t="s">
        <v>30</v>
      </c>
      <c r="E12" s="180"/>
    </row>
    <row r="13" spans="2:5" s="181" customFormat="1" ht="12.75" customHeight="1">
      <c r="B13" s="182" t="s">
        <v>358</v>
      </c>
      <c r="C13" s="183">
        <v>0.15</v>
      </c>
      <c r="D13" s="179" t="s">
        <v>30</v>
      </c>
      <c r="E13" s="180"/>
    </row>
    <row r="14" spans="2:5" s="181" customFormat="1" ht="12.75" customHeight="1">
      <c r="B14" s="182" t="str">
        <f>B56</f>
        <v>Altura do lastro de brita</v>
      </c>
      <c r="C14" s="184">
        <f t="shared" ref="C14:D14" si="0">C56</f>
        <v>0.1</v>
      </c>
      <c r="D14" s="182" t="str">
        <f t="shared" si="0"/>
        <v>m</v>
      </c>
      <c r="E14" s="180"/>
    </row>
    <row r="15" spans="2:5" s="181" customFormat="1" ht="12.75" customHeight="1">
      <c r="B15" s="182" t="s">
        <v>359</v>
      </c>
      <c r="C15" s="183">
        <v>0.1</v>
      </c>
      <c r="D15" s="179" t="s">
        <v>30</v>
      </c>
      <c r="E15" s="180"/>
    </row>
    <row r="16" spans="2:5" s="88" customFormat="1" ht="12.75" customHeight="1">
      <c r="B16" s="182" t="s">
        <v>102</v>
      </c>
      <c r="C16" s="146">
        <f>(C10+C11+C10)*(C10+C12+C10)*(C13+C14+C15)</f>
        <v>114.97499999999999</v>
      </c>
      <c r="D16" s="145" t="s">
        <v>32</v>
      </c>
      <c r="E16" s="87"/>
    </row>
    <row r="17" spans="2:10" s="88" customFormat="1" ht="12.75" customHeight="1">
      <c r="B17" s="145"/>
      <c r="C17" s="146"/>
      <c r="D17" s="145"/>
      <c r="E17" s="87"/>
    </row>
    <row r="18" spans="2:10" s="88" customFormat="1" ht="12.75" customHeight="1">
      <c r="B18" s="202" t="s">
        <v>360</v>
      </c>
      <c r="C18" s="199">
        <f>(C16)</f>
        <v>114.97499999999999</v>
      </c>
      <c r="D18" s="203" t="str">
        <f>D16</f>
        <v>m³</v>
      </c>
      <c r="E18" s="204">
        <v>70030007</v>
      </c>
      <c r="F18" s="204" t="s">
        <v>23</v>
      </c>
    </row>
    <row r="19" spans="2:10" s="88" customFormat="1" ht="12.75" customHeight="1">
      <c r="B19" s="91"/>
      <c r="C19" s="92"/>
      <c r="D19" s="93"/>
      <c r="E19" s="87"/>
    </row>
    <row r="20" spans="2:10" s="88" customFormat="1" ht="12.75" customHeight="1">
      <c r="B20" s="91"/>
      <c r="C20" s="92"/>
      <c r="D20" s="93"/>
      <c r="E20" s="87"/>
    </row>
    <row r="21" spans="2:10" s="88" customFormat="1" ht="12.75" customHeight="1">
      <c r="B21" s="144" t="s">
        <v>256</v>
      </c>
      <c r="C21" s="92"/>
      <c r="D21" s="93"/>
      <c r="E21" s="87"/>
    </row>
    <row r="22" spans="2:10" s="88" customFormat="1" ht="12.75" customHeight="1">
      <c r="B22" s="142"/>
      <c r="C22" s="149"/>
      <c r="D22" s="142"/>
      <c r="E22" s="87"/>
      <c r="I22" s="150"/>
    </row>
    <row r="23" spans="2:10" s="88" customFormat="1" ht="12.75" customHeight="1">
      <c r="B23" s="142" t="str">
        <f>B18</f>
        <v>Volume total de escavação mecanizada de poços e cavas, em solo não rochoso</v>
      </c>
      <c r="C23" s="151">
        <f t="shared" ref="C23:D23" si="1">C18</f>
        <v>114.97499999999999</v>
      </c>
      <c r="D23" s="142" t="str">
        <f t="shared" si="1"/>
        <v>m³</v>
      </c>
      <c r="E23" s="87"/>
    </row>
    <row r="24" spans="2:10" s="88" customFormat="1" ht="12.75" customHeight="1">
      <c r="B24" s="142" t="s">
        <v>361</v>
      </c>
      <c r="C24" s="151">
        <f>(C57)+((C10+C11+C10)*C12*C15)</f>
        <v>46.64</v>
      </c>
      <c r="D24" s="142" t="s">
        <v>32</v>
      </c>
      <c r="E24" s="87"/>
    </row>
    <row r="25" spans="2:10" s="88" customFormat="1" ht="12.75" customHeight="1">
      <c r="B25" s="142" t="s">
        <v>102</v>
      </c>
      <c r="C25" s="92">
        <f>(C23-C24)</f>
        <v>68.334999999999994</v>
      </c>
      <c r="D25" s="154" t="s">
        <v>32</v>
      </c>
      <c r="E25" s="87"/>
    </row>
    <row r="26" spans="2:10" s="88" customFormat="1" ht="12.75" customHeight="1">
      <c r="B26" s="142"/>
      <c r="C26" s="151"/>
      <c r="D26" s="142"/>
      <c r="E26" s="87"/>
    </row>
    <row r="27" spans="2:10" s="88" customFormat="1" ht="12.75" customHeight="1">
      <c r="B27" s="202" t="s">
        <v>260</v>
      </c>
      <c r="C27" s="199">
        <f>(C25)</f>
        <v>68.334999999999994</v>
      </c>
      <c r="D27" s="203" t="str">
        <f>D25</f>
        <v>m³</v>
      </c>
      <c r="E27" s="204">
        <v>70030026</v>
      </c>
      <c r="F27" s="204" t="s">
        <v>23</v>
      </c>
      <c r="G27" s="152"/>
      <c r="H27" s="152"/>
      <c r="I27" s="152"/>
      <c r="J27" s="152"/>
    </row>
    <row r="28" spans="2:10" s="88" customFormat="1" ht="12.75" customHeight="1">
      <c r="B28" s="113"/>
      <c r="C28" s="153"/>
      <c r="D28" s="113"/>
      <c r="E28" s="87"/>
      <c r="G28" s="152"/>
      <c r="H28" s="152"/>
      <c r="I28" s="152"/>
      <c r="J28" s="152"/>
    </row>
    <row r="29" spans="2:10" s="88" customFormat="1" ht="12.75" customHeight="1">
      <c r="B29" s="113"/>
      <c r="C29" s="153"/>
      <c r="D29" s="113"/>
      <c r="E29" s="87"/>
      <c r="G29" s="152"/>
      <c r="H29" s="152"/>
      <c r="I29" s="152"/>
      <c r="J29" s="152"/>
    </row>
    <row r="30" spans="2:10" s="107" customFormat="1" ht="12.75" customHeight="1">
      <c r="B30" s="144" t="s">
        <v>261</v>
      </c>
      <c r="C30" s="92"/>
      <c r="D30" s="93"/>
      <c r="E30" s="106"/>
    </row>
    <row r="31" spans="2:10" s="107" customFormat="1" ht="12.75" customHeight="1">
      <c r="B31" s="113"/>
      <c r="C31" s="153"/>
      <c r="D31" s="113"/>
      <c r="E31" s="106"/>
    </row>
    <row r="32" spans="2:10" s="107" customFormat="1" ht="12.75" customHeight="1">
      <c r="B32" s="142" t="str">
        <f>B18</f>
        <v>Volume total de escavação mecanizada de poços e cavas, em solo não rochoso</v>
      </c>
      <c r="C32" s="151">
        <f>C18</f>
        <v>114.97499999999999</v>
      </c>
      <c r="D32" s="142" t="str">
        <f>D18</f>
        <v>m³</v>
      </c>
      <c r="E32" s="106"/>
    </row>
    <row r="33" spans="2:6" s="107" customFormat="1" ht="12.75" customHeight="1">
      <c r="B33" s="142" t="s">
        <v>262</v>
      </c>
      <c r="C33" s="151">
        <f>C27</f>
        <v>68.334999999999994</v>
      </c>
      <c r="D33" s="151" t="str">
        <f>D27</f>
        <v>m³</v>
      </c>
      <c r="E33" s="106"/>
    </row>
    <row r="34" spans="2:6" s="107" customFormat="1" ht="12.75" customHeight="1">
      <c r="B34" s="145" t="s">
        <v>263</v>
      </c>
      <c r="C34" s="141">
        <v>1.3</v>
      </c>
      <c r="D34" s="142" t="s">
        <v>243</v>
      </c>
      <c r="E34" s="106"/>
    </row>
    <row r="35" spans="2:6" s="107" customFormat="1" ht="12.75" customHeight="1">
      <c r="B35" s="145" t="s">
        <v>102</v>
      </c>
      <c r="C35" s="92">
        <f>((C32-C33)*C34)</f>
        <v>60.632000000000005</v>
      </c>
      <c r="D35" s="154" t="s">
        <v>32</v>
      </c>
      <c r="E35" s="106"/>
    </row>
    <row r="36" spans="2:6" s="107" customFormat="1" ht="12.75" customHeight="1">
      <c r="B36" s="142"/>
      <c r="C36" s="141"/>
      <c r="D36" s="142"/>
      <c r="E36" s="106"/>
    </row>
    <row r="37" spans="2:6" s="107" customFormat="1" ht="12.75" customHeight="1">
      <c r="B37" s="202" t="s">
        <v>264</v>
      </c>
      <c r="C37" s="199">
        <f>(C35)</f>
        <v>60.632000000000005</v>
      </c>
      <c r="D37" s="203" t="s">
        <v>32</v>
      </c>
      <c r="E37" s="204">
        <v>72888</v>
      </c>
      <c r="F37" s="204" t="s">
        <v>15</v>
      </c>
    </row>
    <row r="38" spans="2:6" s="107" customFormat="1" ht="12.75" customHeight="1">
      <c r="B38" s="142"/>
      <c r="C38" s="132"/>
      <c r="D38" s="142"/>
      <c r="E38" s="106"/>
    </row>
    <row r="39" spans="2:6" s="107" customFormat="1" ht="12.75" customHeight="1">
      <c r="B39" s="142"/>
      <c r="C39" s="149"/>
      <c r="D39" s="142"/>
      <c r="E39" s="106"/>
    </row>
    <row r="40" spans="2:6" s="88" customFormat="1" ht="12.75" customHeight="1">
      <c r="B40" s="142" t="s">
        <v>265</v>
      </c>
      <c r="C40" s="141"/>
      <c r="D40" s="142"/>
      <c r="E40" s="87"/>
    </row>
    <row r="41" spans="2:6" s="88" customFormat="1" ht="12.75" customHeight="1">
      <c r="B41" s="144"/>
      <c r="C41" s="92"/>
      <c r="D41" s="154"/>
      <c r="E41" s="87"/>
    </row>
    <row r="42" spans="2:6" s="88" customFormat="1" ht="12.75" customHeight="1">
      <c r="B42" s="144" t="s">
        <v>266</v>
      </c>
      <c r="C42" s="155">
        <v>10</v>
      </c>
      <c r="D42" s="154" t="s">
        <v>267</v>
      </c>
      <c r="E42" s="87"/>
    </row>
    <row r="43" spans="2:6" s="88" customFormat="1" ht="12.75" customHeight="1">
      <c r="B43" s="144" t="str">
        <f>B37</f>
        <v xml:space="preserve">Volume total de carga, manobras e descarga com caminhão basculante </v>
      </c>
      <c r="C43" s="92">
        <f>C37</f>
        <v>60.632000000000005</v>
      </c>
      <c r="D43" s="144" t="str">
        <f>D37</f>
        <v>m³</v>
      </c>
      <c r="E43" s="87"/>
    </row>
    <row r="44" spans="2:6" s="88" customFormat="1" ht="12.75" customHeight="1">
      <c r="B44" s="144" t="s">
        <v>102</v>
      </c>
      <c r="C44" s="92">
        <f>(C43*C42)</f>
        <v>606.32000000000005</v>
      </c>
      <c r="D44" s="154" t="s">
        <v>37</v>
      </c>
      <c r="E44" s="87"/>
    </row>
    <row r="45" spans="2:6" s="88" customFormat="1" ht="12.75" customHeight="1">
      <c r="B45" s="144"/>
      <c r="C45" s="92"/>
      <c r="D45" s="154"/>
      <c r="E45" s="87"/>
    </row>
    <row r="46" spans="2:6" s="88" customFormat="1" ht="12.75" customHeight="1">
      <c r="B46" s="205" t="s">
        <v>268</v>
      </c>
      <c r="C46" s="199">
        <f>(C44)</f>
        <v>606.32000000000005</v>
      </c>
      <c r="D46" s="203" t="s">
        <v>37</v>
      </c>
      <c r="E46" s="206">
        <v>97914</v>
      </c>
      <c r="F46" s="204" t="s">
        <v>15</v>
      </c>
    </row>
    <row r="47" spans="2:6" s="88" customFormat="1" ht="12.75" customHeight="1">
      <c r="B47" s="91"/>
      <c r="C47" s="148"/>
      <c r="D47" s="93"/>
      <c r="E47" s="87"/>
    </row>
    <row r="48" spans="2:6" s="88" customFormat="1" ht="12.75" customHeight="1">
      <c r="B48" s="91"/>
      <c r="C48" s="148"/>
      <c r="D48" s="93"/>
      <c r="E48" s="87"/>
    </row>
    <row r="49" spans="2:6" ht="12.75" customHeight="1">
      <c r="B49" s="89" t="s">
        <v>269</v>
      </c>
      <c r="C49" s="141"/>
      <c r="D49" s="94"/>
      <c r="E49" s="95"/>
    </row>
    <row r="50" spans="2:6" ht="12.75" customHeight="1">
      <c r="B50" s="89"/>
      <c r="C50" s="141"/>
      <c r="D50" s="94"/>
      <c r="E50" s="95"/>
    </row>
    <row r="51" spans="2:6" ht="12.75" customHeight="1">
      <c r="B51" s="90" t="s">
        <v>273</v>
      </c>
      <c r="C51" s="156"/>
      <c r="D51" s="157"/>
      <c r="E51" s="95"/>
    </row>
    <row r="52" spans="2:6" ht="12.75" customHeight="1">
      <c r="B52" s="90"/>
      <c r="C52" s="141"/>
      <c r="D52" s="142"/>
      <c r="E52" s="95"/>
    </row>
    <row r="53" spans="2:6" ht="12.75" customHeight="1">
      <c r="B53" s="99" t="str">
        <f>B9</f>
        <v>Contrapiso e Lombadas</v>
      </c>
      <c r="C53" s="90"/>
      <c r="D53" s="90"/>
      <c r="E53" s="95"/>
    </row>
    <row r="54" spans="2:6" ht="12.75" customHeight="1">
      <c r="B54" s="90" t="str">
        <f>B11</f>
        <v>Comprimento</v>
      </c>
      <c r="C54" s="97">
        <f t="shared" ref="C54:D55" si="2">C11</f>
        <v>43</v>
      </c>
      <c r="D54" s="90" t="str">
        <f t="shared" si="2"/>
        <v>m</v>
      </c>
      <c r="E54" s="95"/>
    </row>
    <row r="55" spans="2:6" ht="12.75" customHeight="1">
      <c r="B55" s="90" t="str">
        <f>B12</f>
        <v>Largura</v>
      </c>
      <c r="C55" s="97">
        <f t="shared" si="2"/>
        <v>5.3</v>
      </c>
      <c r="D55" s="90" t="str">
        <f t="shared" si="2"/>
        <v>m</v>
      </c>
      <c r="E55" s="95"/>
    </row>
    <row r="56" spans="2:6" ht="12.75" customHeight="1">
      <c r="B56" s="182" t="s">
        <v>275</v>
      </c>
      <c r="C56" s="183">
        <v>0.1</v>
      </c>
      <c r="D56" s="179" t="s">
        <v>30</v>
      </c>
      <c r="E56" s="95"/>
    </row>
    <row r="57" spans="2:6" ht="12.75" customHeight="1">
      <c r="B57" s="90" t="s">
        <v>102</v>
      </c>
      <c r="C57" s="158">
        <f>(C54*C55*C56)</f>
        <v>22.790000000000003</v>
      </c>
      <c r="D57" s="90" t="s">
        <v>32</v>
      </c>
      <c r="E57" s="95"/>
    </row>
    <row r="58" spans="2:6" ht="12.75" customHeight="1">
      <c r="B58" s="90"/>
      <c r="C58" s="90"/>
      <c r="D58" s="90"/>
      <c r="E58" s="95"/>
    </row>
    <row r="59" spans="2:6" ht="12.75" customHeight="1">
      <c r="B59" s="191" t="s">
        <v>277</v>
      </c>
      <c r="C59" s="191">
        <f>(C57)</f>
        <v>22.790000000000003</v>
      </c>
      <c r="D59" s="192" t="s">
        <v>32</v>
      </c>
      <c r="E59" s="207">
        <v>96622</v>
      </c>
      <c r="F59" s="207" t="s">
        <v>15</v>
      </c>
    </row>
    <row r="60" spans="2:6" ht="12.75" customHeight="1">
      <c r="B60" s="141"/>
      <c r="C60" s="141"/>
      <c r="D60" s="142"/>
      <c r="E60" s="95"/>
    </row>
    <row r="61" spans="2:6" ht="12.75" customHeight="1">
      <c r="B61" s="141"/>
      <c r="C61" s="141"/>
      <c r="D61" s="142"/>
      <c r="E61" s="95"/>
    </row>
    <row r="62" spans="2:6" ht="12.75" customHeight="1">
      <c r="B62" s="142" t="s">
        <v>280</v>
      </c>
      <c r="C62" s="141"/>
      <c r="D62" s="142"/>
      <c r="E62" s="95"/>
    </row>
    <row r="63" spans="2:6" ht="12.75" customHeight="1">
      <c r="B63" s="90"/>
      <c r="C63" s="97"/>
      <c r="D63" s="90"/>
      <c r="E63" s="95"/>
    </row>
    <row r="64" spans="2:6" ht="12.75" customHeight="1">
      <c r="B64" s="99" t="s">
        <v>362</v>
      </c>
      <c r="C64" s="90">
        <v>3</v>
      </c>
      <c r="D64" s="90" t="s">
        <v>65</v>
      </c>
      <c r="E64" s="95"/>
    </row>
    <row r="65" spans="2:9" ht="12.75" customHeight="1">
      <c r="B65" s="99" t="s">
        <v>363</v>
      </c>
      <c r="C65" s="90">
        <v>2</v>
      </c>
      <c r="D65" s="90" t="s">
        <v>65</v>
      </c>
      <c r="E65" s="95"/>
    </row>
    <row r="66" spans="2:9" ht="12.75" customHeight="1">
      <c r="B66" s="90" t="s">
        <v>103</v>
      </c>
      <c r="C66" s="97">
        <v>1.5</v>
      </c>
      <c r="D66" s="90" t="s">
        <v>30</v>
      </c>
      <c r="E66" s="95"/>
    </row>
    <row r="67" spans="2:9" ht="12.75" customHeight="1">
      <c r="B67" s="90" t="str">
        <f>B12</f>
        <v>Largura</v>
      </c>
      <c r="C67" s="97">
        <f>C12</f>
        <v>5.3</v>
      </c>
      <c r="D67" s="90" t="str">
        <f>D12</f>
        <v>m</v>
      </c>
      <c r="E67" s="95"/>
    </row>
    <row r="68" spans="2:9" ht="12.75" customHeight="1">
      <c r="B68" s="90" t="s">
        <v>109</v>
      </c>
      <c r="C68" s="90">
        <v>0.15</v>
      </c>
      <c r="D68" s="90" t="s">
        <v>30</v>
      </c>
      <c r="E68" s="95"/>
    </row>
    <row r="69" spans="2:9" ht="12.75" customHeight="1">
      <c r="B69" s="99" t="s">
        <v>364</v>
      </c>
      <c r="C69" s="90">
        <v>1</v>
      </c>
      <c r="D69" s="90" t="s">
        <v>65</v>
      </c>
      <c r="E69" s="95"/>
    </row>
    <row r="70" spans="2:9" ht="12.75" customHeight="1">
      <c r="B70" s="90" t="s">
        <v>103</v>
      </c>
      <c r="C70" s="97">
        <v>2.5</v>
      </c>
      <c r="D70" s="90" t="s">
        <v>30</v>
      </c>
      <c r="E70" s="95"/>
      <c r="I70" s="159"/>
    </row>
    <row r="71" spans="2:9" ht="12.75" customHeight="1">
      <c r="B71" s="90" t="str">
        <f>B12</f>
        <v>Largura</v>
      </c>
      <c r="C71" s="97">
        <f>C12</f>
        <v>5.3</v>
      </c>
      <c r="D71" s="90" t="str">
        <f>D12</f>
        <v>m</v>
      </c>
      <c r="E71" s="95"/>
    </row>
    <row r="72" spans="2:9" ht="12.75" customHeight="1">
      <c r="B72" s="90" t="s">
        <v>109</v>
      </c>
      <c r="C72" s="90">
        <v>0.15</v>
      </c>
      <c r="D72" s="90" t="s">
        <v>30</v>
      </c>
      <c r="E72" s="95"/>
    </row>
    <row r="73" spans="2:9" ht="12.75" customHeight="1">
      <c r="B73" s="90" t="s">
        <v>102</v>
      </c>
      <c r="C73" s="97">
        <f>(((((C66*C68)/2)*2*C65)+((C70*C72)*2)+((C67*C68)*2))*C64)</f>
        <v>8.370000000000001</v>
      </c>
      <c r="D73" s="90" t="s">
        <v>16</v>
      </c>
      <c r="E73" s="95"/>
    </row>
    <row r="74" spans="2:9" ht="12.75" customHeight="1">
      <c r="B74" s="90"/>
      <c r="C74" s="97"/>
      <c r="D74" s="90"/>
      <c r="E74" s="95"/>
    </row>
    <row r="75" spans="2:9" ht="12.75" customHeight="1">
      <c r="B75" s="99" t="s">
        <v>365</v>
      </c>
      <c r="C75" s="97"/>
      <c r="D75" s="90"/>
      <c r="E75" s="95"/>
    </row>
    <row r="76" spans="2:9" ht="12.75" customHeight="1">
      <c r="B76" s="90" t="str">
        <f>B11</f>
        <v>Comprimento</v>
      </c>
      <c r="C76" s="97">
        <f t="shared" ref="C76:D77" si="3">C11</f>
        <v>43</v>
      </c>
      <c r="D76" s="90" t="str">
        <f t="shared" si="3"/>
        <v>m</v>
      </c>
      <c r="E76" s="95"/>
    </row>
    <row r="77" spans="2:9" ht="12.75" customHeight="1">
      <c r="B77" s="90" t="str">
        <f>B12</f>
        <v>Largura</v>
      </c>
      <c r="C77" s="97">
        <f t="shared" si="3"/>
        <v>5.3</v>
      </c>
      <c r="D77" s="90" t="str">
        <f t="shared" si="3"/>
        <v>m</v>
      </c>
      <c r="E77" s="95"/>
    </row>
    <row r="78" spans="2:9" ht="12.75" customHeight="1">
      <c r="B78" s="90" t="s">
        <v>109</v>
      </c>
      <c r="C78" s="97">
        <v>0.15</v>
      </c>
      <c r="D78" s="90" t="s">
        <v>30</v>
      </c>
      <c r="E78" s="95"/>
    </row>
    <row r="79" spans="2:9" ht="12.75" customHeight="1">
      <c r="B79" s="90" t="s">
        <v>102</v>
      </c>
      <c r="C79" s="97">
        <f>((C76*C78*2)+(C77*C78*2))</f>
        <v>14.49</v>
      </c>
      <c r="D79" s="90" t="s">
        <v>16</v>
      </c>
      <c r="E79" s="95"/>
    </row>
    <row r="80" spans="2:9" ht="12.75" customHeight="1">
      <c r="B80" s="90"/>
      <c r="C80" s="97"/>
      <c r="D80" s="90"/>
      <c r="E80" s="95"/>
    </row>
    <row r="81" spans="2:8" ht="12.75" customHeight="1">
      <c r="B81" s="191" t="s">
        <v>289</v>
      </c>
      <c r="C81" s="191">
        <f>(C73+C79)</f>
        <v>22.86</v>
      </c>
      <c r="D81" s="192" t="s">
        <v>16</v>
      </c>
      <c r="E81" s="207">
        <v>70070126</v>
      </c>
      <c r="F81" s="207" t="s">
        <v>23</v>
      </c>
    </row>
    <row r="82" spans="2:8" ht="12.75" customHeight="1">
      <c r="B82" s="89"/>
      <c r="C82" s="153"/>
      <c r="D82" s="89"/>
      <c r="E82" s="95"/>
    </row>
    <row r="83" spans="2:8" ht="12.75" customHeight="1">
      <c r="B83" s="89"/>
      <c r="C83" s="153"/>
      <c r="D83" s="89"/>
      <c r="E83" s="95"/>
    </row>
    <row r="84" spans="2:8" s="161" customFormat="1" ht="12.75" customHeight="1">
      <c r="B84" s="98" t="s">
        <v>42</v>
      </c>
      <c r="C84" s="114"/>
      <c r="D84" s="89"/>
      <c r="E84" s="95"/>
    </row>
    <row r="85" spans="2:8" s="161" customFormat="1" ht="12.75" customHeight="1">
      <c r="B85" s="98"/>
      <c r="C85" s="114"/>
      <c r="D85" s="89"/>
      <c r="E85" s="95"/>
    </row>
    <row r="86" spans="2:8" s="161" customFormat="1" ht="12.75" customHeight="1">
      <c r="B86" s="90" t="s">
        <v>384</v>
      </c>
      <c r="C86" s="162">
        <v>3750</v>
      </c>
      <c r="D86" s="162" t="s">
        <v>43</v>
      </c>
      <c r="E86" s="95"/>
      <c r="G86" s="96"/>
      <c r="H86" s="96"/>
    </row>
    <row r="87" spans="2:8" s="161" customFormat="1" ht="12.75" customHeight="1">
      <c r="B87" s="98" t="s">
        <v>102</v>
      </c>
      <c r="C87" s="149">
        <f>(C86)</f>
        <v>3750</v>
      </c>
      <c r="D87" s="149" t="s">
        <v>43</v>
      </c>
      <c r="E87" s="95"/>
      <c r="G87" s="96"/>
      <c r="H87" s="96"/>
    </row>
    <row r="88" spans="2:8" s="161" customFormat="1" ht="12.75" customHeight="1">
      <c r="B88" s="98"/>
      <c r="C88" s="149"/>
      <c r="D88" s="149"/>
      <c r="E88" s="95"/>
      <c r="G88" s="96"/>
      <c r="H88" s="96"/>
    </row>
    <row r="89" spans="2:8" ht="12.75" customHeight="1">
      <c r="B89" s="191" t="s">
        <v>366</v>
      </c>
      <c r="C89" s="191">
        <f>(C87)</f>
        <v>3750</v>
      </c>
      <c r="D89" s="192" t="s">
        <v>43</v>
      </c>
      <c r="E89" s="207">
        <v>70070136</v>
      </c>
      <c r="F89" s="207" t="s">
        <v>23</v>
      </c>
    </row>
    <row r="90" spans="2:8" ht="12.75" customHeight="1">
      <c r="B90" s="110"/>
      <c r="C90" s="160"/>
      <c r="D90" s="111"/>
      <c r="E90" s="95"/>
    </row>
    <row r="91" spans="2:8" ht="12.75" customHeight="1">
      <c r="B91" s="89"/>
      <c r="C91" s="153"/>
      <c r="D91" s="89"/>
      <c r="E91" s="95"/>
    </row>
    <row r="92" spans="2:8" ht="12.75" customHeight="1">
      <c r="B92" s="90" t="s">
        <v>295</v>
      </c>
      <c r="C92" s="89"/>
      <c r="D92" s="89"/>
      <c r="E92" s="95"/>
    </row>
    <row r="93" spans="2:8" ht="12.75" customHeight="1">
      <c r="B93" s="90"/>
      <c r="C93" s="90"/>
      <c r="D93" s="90"/>
      <c r="E93" s="95"/>
    </row>
    <row r="94" spans="2:8" ht="12.75" customHeight="1">
      <c r="B94" s="99" t="str">
        <f>B64</f>
        <v>Lombadas</v>
      </c>
      <c r="C94" s="90">
        <f t="shared" ref="C94:D94" si="4">C64</f>
        <v>3</v>
      </c>
      <c r="D94" s="90" t="str">
        <f t="shared" si="4"/>
        <v>unid</v>
      </c>
      <c r="E94" s="95"/>
    </row>
    <row r="95" spans="2:8" ht="12.75" customHeight="1">
      <c r="B95" s="99" t="str">
        <f t="shared" ref="B95:D108" si="5">B65</f>
        <v>Trecho Triangular</v>
      </c>
      <c r="C95" s="90">
        <f t="shared" si="5"/>
        <v>2</v>
      </c>
      <c r="D95" s="90" t="str">
        <f t="shared" si="5"/>
        <v>unid</v>
      </c>
      <c r="E95" s="95"/>
    </row>
    <row r="96" spans="2:8" ht="12.75" customHeight="1">
      <c r="B96" s="90" t="str">
        <f t="shared" si="5"/>
        <v>Comprimento</v>
      </c>
      <c r="C96" s="97">
        <f t="shared" si="5"/>
        <v>1.5</v>
      </c>
      <c r="D96" s="90" t="str">
        <f t="shared" si="5"/>
        <v>m</v>
      </c>
      <c r="E96" s="95"/>
    </row>
    <row r="97" spans="2:6" ht="12.75" customHeight="1">
      <c r="B97" s="90" t="str">
        <f t="shared" si="5"/>
        <v>Largura</v>
      </c>
      <c r="C97" s="97">
        <f t="shared" si="5"/>
        <v>5.3</v>
      </c>
      <c r="D97" s="90" t="str">
        <f t="shared" si="5"/>
        <v>m</v>
      </c>
      <c r="E97" s="95"/>
    </row>
    <row r="98" spans="2:6" ht="12.75" customHeight="1">
      <c r="B98" s="90" t="str">
        <f t="shared" si="5"/>
        <v>Altura</v>
      </c>
      <c r="C98" s="90">
        <f t="shared" si="5"/>
        <v>0.15</v>
      </c>
      <c r="D98" s="90" t="str">
        <f t="shared" si="5"/>
        <v>m</v>
      </c>
      <c r="E98" s="95"/>
    </row>
    <row r="99" spans="2:6" ht="12.75" customHeight="1">
      <c r="B99" s="99" t="str">
        <f t="shared" si="5"/>
        <v>Trecho Reto</v>
      </c>
      <c r="C99" s="90">
        <f t="shared" si="5"/>
        <v>1</v>
      </c>
      <c r="D99" s="90" t="str">
        <f t="shared" si="5"/>
        <v>unid</v>
      </c>
      <c r="E99" s="95"/>
    </row>
    <row r="100" spans="2:6" ht="12.75" customHeight="1">
      <c r="B100" s="90" t="str">
        <f t="shared" si="5"/>
        <v>Comprimento</v>
      </c>
      <c r="C100" s="97">
        <f t="shared" si="5"/>
        <v>2.5</v>
      </c>
      <c r="D100" s="90" t="str">
        <f t="shared" si="5"/>
        <v>m</v>
      </c>
      <c r="E100" s="95"/>
    </row>
    <row r="101" spans="2:6" ht="12.75" customHeight="1">
      <c r="B101" s="90" t="str">
        <f t="shared" si="5"/>
        <v>Largura</v>
      </c>
      <c r="C101" s="97">
        <f t="shared" si="5"/>
        <v>5.3</v>
      </c>
      <c r="D101" s="90" t="str">
        <f t="shared" si="5"/>
        <v>m</v>
      </c>
      <c r="E101" s="95"/>
    </row>
    <row r="102" spans="2:6" ht="12.75" customHeight="1">
      <c r="B102" s="90" t="str">
        <f t="shared" si="5"/>
        <v>Altura</v>
      </c>
      <c r="C102" s="90">
        <f t="shared" si="5"/>
        <v>0.15</v>
      </c>
      <c r="D102" s="90" t="str">
        <f t="shared" si="5"/>
        <v>m</v>
      </c>
      <c r="E102" s="95"/>
    </row>
    <row r="103" spans="2:6" ht="12.75" customHeight="1">
      <c r="B103" s="90" t="s">
        <v>102</v>
      </c>
      <c r="C103" s="97">
        <f>((C100*C101*C102*C99)*C94)+(((((C96*C98)/2)*C97)*C95)*C94)</f>
        <v>9.5399999999999991</v>
      </c>
      <c r="D103" s="90" t="s">
        <v>32</v>
      </c>
      <c r="E103" s="95"/>
    </row>
    <row r="104" spans="2:6" ht="12.75" customHeight="1">
      <c r="B104" s="90"/>
      <c r="C104" s="90"/>
      <c r="D104" s="90"/>
      <c r="E104" s="185"/>
    </row>
    <row r="105" spans="2:6" ht="12.75" customHeight="1">
      <c r="B105" s="99" t="str">
        <f t="shared" si="5"/>
        <v>Contrapiso</v>
      </c>
      <c r="C105" s="90"/>
      <c r="D105" s="90"/>
      <c r="E105" s="95"/>
    </row>
    <row r="106" spans="2:6" ht="12.75" customHeight="1">
      <c r="B106" s="90" t="str">
        <f t="shared" si="5"/>
        <v>Comprimento</v>
      </c>
      <c r="C106" s="97">
        <f t="shared" si="5"/>
        <v>43</v>
      </c>
      <c r="D106" s="90" t="str">
        <f t="shared" si="5"/>
        <v>m</v>
      </c>
      <c r="E106" s="95"/>
    </row>
    <row r="107" spans="2:6" ht="12.75" customHeight="1">
      <c r="B107" s="90" t="str">
        <f t="shared" si="5"/>
        <v>Largura</v>
      </c>
      <c r="C107" s="97">
        <f t="shared" si="5"/>
        <v>5.3</v>
      </c>
      <c r="D107" s="90" t="str">
        <f t="shared" si="5"/>
        <v>m</v>
      </c>
      <c r="E107" s="95"/>
    </row>
    <row r="108" spans="2:6" ht="12.75" customHeight="1">
      <c r="B108" s="90" t="str">
        <f t="shared" si="5"/>
        <v>Altura</v>
      </c>
      <c r="C108" s="97">
        <f t="shared" si="5"/>
        <v>0.15</v>
      </c>
      <c r="D108" s="90" t="str">
        <f t="shared" si="5"/>
        <v>m</v>
      </c>
      <c r="E108" s="95"/>
    </row>
    <row r="109" spans="2:6" ht="12.75" customHeight="1">
      <c r="B109" s="90" t="s">
        <v>102</v>
      </c>
      <c r="C109" s="97">
        <f>(C106*C107*C108)</f>
        <v>34.185000000000002</v>
      </c>
      <c r="D109" s="90" t="s">
        <v>32</v>
      </c>
      <c r="E109" s="95"/>
    </row>
    <row r="110" spans="2:6" ht="12.75" customHeight="1">
      <c r="B110" s="90"/>
      <c r="C110" s="97"/>
      <c r="D110" s="90"/>
      <c r="E110" s="95"/>
    </row>
    <row r="111" spans="2:6" ht="12.75" customHeight="1">
      <c r="B111" s="191" t="s">
        <v>296</v>
      </c>
      <c r="C111" s="191">
        <f>(C103+C109)</f>
        <v>43.725000000000001</v>
      </c>
      <c r="D111" s="192" t="s">
        <v>32</v>
      </c>
      <c r="E111" s="207">
        <v>70070147</v>
      </c>
      <c r="F111" s="207" t="s">
        <v>23</v>
      </c>
    </row>
    <row r="112" spans="2:6" ht="12.75" customHeight="1">
      <c r="B112" s="163"/>
      <c r="C112" s="163"/>
      <c r="D112" s="163"/>
      <c r="E112" s="95"/>
    </row>
    <row r="113" spans="2:6" ht="12.75" customHeight="1">
      <c r="B113" s="90"/>
      <c r="C113" s="164"/>
      <c r="D113" s="90"/>
      <c r="E113" s="95"/>
    </row>
    <row r="114" spans="2:6" ht="12.75" customHeight="1">
      <c r="B114" s="142" t="s">
        <v>367</v>
      </c>
      <c r="C114" s="142"/>
      <c r="D114" s="142"/>
      <c r="E114" s="95"/>
    </row>
    <row r="115" spans="2:6" ht="12.75" customHeight="1">
      <c r="B115" s="90"/>
      <c r="C115" s="141"/>
      <c r="D115" s="142"/>
      <c r="E115" s="95"/>
    </row>
    <row r="116" spans="2:6" ht="12.75" customHeight="1">
      <c r="B116" s="182" t="s">
        <v>233</v>
      </c>
      <c r="C116" s="186">
        <v>2</v>
      </c>
      <c r="D116" s="182" t="s">
        <v>65</v>
      </c>
      <c r="E116" s="95"/>
    </row>
    <row r="117" spans="2:6" ht="12.75" customHeight="1">
      <c r="B117" s="182" t="s">
        <v>368</v>
      </c>
      <c r="C117" s="184">
        <v>0.5</v>
      </c>
      <c r="D117" s="182" t="s">
        <v>30</v>
      </c>
      <c r="E117" s="95"/>
    </row>
    <row r="118" spans="2:6" ht="12.75" customHeight="1">
      <c r="B118" s="182" t="s">
        <v>102</v>
      </c>
      <c r="C118" s="184">
        <f>(C117*C116)</f>
        <v>1</v>
      </c>
      <c r="D118" s="182" t="s">
        <v>30</v>
      </c>
      <c r="E118" s="95"/>
    </row>
    <row r="119" spans="2:6" ht="12.75" customHeight="1">
      <c r="B119" s="90"/>
      <c r="C119" s="90"/>
      <c r="D119" s="90"/>
      <c r="E119" s="95"/>
    </row>
    <row r="120" spans="2:6" ht="12.75" customHeight="1">
      <c r="B120" s="205" t="s">
        <v>369</v>
      </c>
      <c r="C120" s="199">
        <f>(C118)</f>
        <v>1</v>
      </c>
      <c r="D120" s="203" t="s">
        <v>30</v>
      </c>
      <c r="E120" s="207">
        <v>70070242</v>
      </c>
      <c r="F120" s="207" t="s">
        <v>23</v>
      </c>
    </row>
    <row r="121" spans="2:6" ht="12.75" customHeight="1">
      <c r="B121" s="141"/>
      <c r="C121" s="141"/>
      <c r="D121" s="142"/>
      <c r="E121" s="95"/>
    </row>
    <row r="122" spans="2:6" ht="12.75" customHeight="1">
      <c r="B122" s="141"/>
      <c r="C122" s="141"/>
      <c r="D122" s="142"/>
      <c r="E122" s="95"/>
    </row>
    <row r="123" spans="2:6" s="105" customFormat="1" ht="12.75" customHeight="1">
      <c r="B123" s="113" t="s">
        <v>339</v>
      </c>
      <c r="C123" s="151"/>
      <c r="D123" s="90"/>
    </row>
    <row r="124" spans="2:6" s="105" customFormat="1" ht="12.75" customHeight="1">
      <c r="B124" s="113"/>
      <c r="C124" s="114"/>
      <c r="D124" s="90"/>
    </row>
    <row r="125" spans="2:6" s="105" customFormat="1" ht="12.75" customHeight="1">
      <c r="B125" s="90" t="s">
        <v>408</v>
      </c>
      <c r="C125" s="89"/>
      <c r="D125" s="89"/>
    </row>
    <row r="126" spans="2:6" s="105" customFormat="1" ht="12.75" customHeight="1">
      <c r="B126" s="99"/>
      <c r="C126" s="90"/>
      <c r="D126" s="90"/>
    </row>
    <row r="127" spans="2:6" s="105" customFormat="1" ht="12.75" customHeight="1">
      <c r="B127" s="99" t="str">
        <f>B64</f>
        <v>Lombadas</v>
      </c>
      <c r="C127" s="90">
        <f t="shared" ref="C127:D127" si="6">C64</f>
        <v>3</v>
      </c>
      <c r="D127" s="90" t="str">
        <f t="shared" si="6"/>
        <v>unid</v>
      </c>
    </row>
    <row r="128" spans="2:6" s="105" customFormat="1" ht="12.75" customHeight="1">
      <c r="B128" s="99" t="s">
        <v>370</v>
      </c>
      <c r="C128" s="90">
        <v>4</v>
      </c>
      <c r="D128" s="90" t="s">
        <v>65</v>
      </c>
    </row>
    <row r="129" spans="2:66" s="105" customFormat="1" ht="12.75" customHeight="1">
      <c r="B129" s="90" t="str">
        <f>B66</f>
        <v>Comprimento</v>
      </c>
      <c r="C129" s="97">
        <v>1.5</v>
      </c>
      <c r="D129" s="90" t="s">
        <v>30</v>
      </c>
    </row>
    <row r="130" spans="2:66" s="105" customFormat="1" ht="12.75" customHeight="1">
      <c r="B130" s="90" t="str">
        <f>B67</f>
        <v>Largura</v>
      </c>
      <c r="C130" s="97">
        <f t="shared" ref="C130:D130" si="7">C67</f>
        <v>5.3</v>
      </c>
      <c r="D130" s="90" t="str">
        <f t="shared" si="7"/>
        <v>m</v>
      </c>
    </row>
    <row r="131" spans="2:66" s="105" customFormat="1" ht="12.75" customHeight="1">
      <c r="B131" s="90" t="s">
        <v>102</v>
      </c>
      <c r="C131" s="97">
        <f>(C129*C130)*C128</f>
        <v>31.799999999999997</v>
      </c>
      <c r="D131" s="90" t="s">
        <v>16</v>
      </c>
    </row>
    <row r="132" spans="2:66" s="105" customFormat="1" ht="12.75" customHeight="1">
      <c r="B132" s="90"/>
      <c r="C132" s="90"/>
      <c r="D132" s="90"/>
    </row>
    <row r="133" spans="2:66" s="105" customFormat="1" ht="12.75" customHeight="1">
      <c r="B133" s="99" t="s">
        <v>365</v>
      </c>
      <c r="C133" s="90"/>
      <c r="D133" s="90"/>
    </row>
    <row r="134" spans="2:66" s="105" customFormat="1" ht="12.75" customHeight="1">
      <c r="B134" s="90" t="s">
        <v>103</v>
      </c>
      <c r="C134" s="97">
        <v>26.5</v>
      </c>
      <c r="D134" s="90" t="s">
        <v>30</v>
      </c>
    </row>
    <row r="135" spans="2:66" s="105" customFormat="1" ht="12.75" customHeight="1">
      <c r="B135" s="90" t="str">
        <f>B77</f>
        <v>Largura</v>
      </c>
      <c r="C135" s="97">
        <f t="shared" ref="C135:D135" si="8">C77</f>
        <v>5.3</v>
      </c>
      <c r="D135" s="90" t="str">
        <f t="shared" si="8"/>
        <v>m</v>
      </c>
    </row>
    <row r="136" spans="2:66" s="105" customFormat="1" ht="12.75" customHeight="1">
      <c r="B136" s="90" t="s">
        <v>102</v>
      </c>
      <c r="C136" s="97">
        <f>(C134*C135)</f>
        <v>140.44999999999999</v>
      </c>
      <c r="D136" s="90" t="s">
        <v>16</v>
      </c>
    </row>
    <row r="137" spans="2:66" s="105" customFormat="1" ht="12.75" customHeight="1">
      <c r="B137" s="90"/>
      <c r="C137" s="90"/>
      <c r="D137" s="90"/>
    </row>
    <row r="138" spans="2:66" s="105" customFormat="1" ht="12.75" customHeight="1">
      <c r="B138" s="191" t="s">
        <v>409</v>
      </c>
      <c r="C138" s="191">
        <f>(C131+C136)</f>
        <v>172.25</v>
      </c>
      <c r="D138" s="192" t="s">
        <v>16</v>
      </c>
      <c r="E138" s="207"/>
      <c r="F138" s="207" t="s">
        <v>348</v>
      </c>
    </row>
    <row r="139" spans="2:66" s="105" customFormat="1" ht="12.75" customHeight="1">
      <c r="B139" s="110"/>
      <c r="C139" s="111"/>
      <c r="D139" s="110"/>
      <c r="E139" s="112"/>
    </row>
    <row r="140" spans="2:66" s="105" customFormat="1" ht="12.75" customHeight="1">
      <c r="B140" s="110"/>
      <c r="C140" s="111"/>
      <c r="D140" s="110"/>
      <c r="E140" s="112"/>
    </row>
    <row r="141" spans="2:66" ht="12.75" customHeight="1">
      <c r="B141" s="89" t="s">
        <v>371</v>
      </c>
      <c r="C141" s="141"/>
      <c r="D141" s="94"/>
      <c r="E141" s="95"/>
      <c r="J141" s="187"/>
      <c r="K141" s="188"/>
      <c r="L141" s="188"/>
      <c r="M141" s="189"/>
      <c r="N141" s="188"/>
      <c r="O141" s="188"/>
      <c r="P141" s="188"/>
      <c r="Q141" s="188"/>
      <c r="R141" s="188"/>
      <c r="S141" s="188"/>
      <c r="T141" s="188"/>
      <c r="U141" s="188"/>
      <c r="V141" s="188"/>
      <c r="W141" s="188"/>
      <c r="X141" s="188"/>
      <c r="Y141" s="188"/>
      <c r="Z141" s="188"/>
      <c r="AA141" s="188"/>
      <c r="AB141" s="188"/>
      <c r="AC141" s="188"/>
      <c r="AD141" s="188"/>
      <c r="AE141" s="188"/>
      <c r="AF141" s="188"/>
      <c r="AG141" s="188"/>
      <c r="AH141" s="188"/>
      <c r="AI141" s="188"/>
      <c r="AJ141" s="188"/>
      <c r="AK141" s="188"/>
      <c r="AL141" s="188"/>
      <c r="AM141" s="188"/>
      <c r="AN141" s="188"/>
      <c r="AO141" s="188"/>
      <c r="AP141" s="188"/>
      <c r="AQ141" s="188"/>
      <c r="AR141" s="188"/>
      <c r="AS141" s="188"/>
      <c r="AT141" s="188"/>
      <c r="AU141" s="188"/>
      <c r="AV141" s="188"/>
      <c r="AW141" s="188"/>
      <c r="AX141" s="188"/>
      <c r="BC141" s="188"/>
      <c r="BD141" s="188"/>
      <c r="BE141" s="188"/>
      <c r="BF141" s="188"/>
      <c r="BG141" s="188"/>
      <c r="BH141" s="188"/>
      <c r="BI141" s="188"/>
      <c r="BJ141" s="188"/>
      <c r="BK141" s="188"/>
      <c r="BL141" s="188"/>
      <c r="BM141" s="188"/>
      <c r="BN141" s="188"/>
    </row>
    <row r="142" spans="2:66" ht="12.75" customHeight="1">
      <c r="B142" s="89"/>
      <c r="C142" s="141"/>
      <c r="D142" s="94"/>
      <c r="E142" s="95"/>
      <c r="J142" s="189"/>
      <c r="K142" s="188"/>
      <c r="L142" s="188"/>
      <c r="M142" s="188"/>
      <c r="N142" s="188"/>
      <c r="O142" s="188"/>
      <c r="P142" s="188"/>
      <c r="Q142" s="188"/>
      <c r="R142" s="188"/>
      <c r="S142" s="188"/>
      <c r="T142" s="188"/>
      <c r="U142" s="188"/>
      <c r="V142" s="188"/>
      <c r="W142" s="188"/>
      <c r="X142" s="188"/>
      <c r="Y142" s="188"/>
      <c r="Z142" s="188"/>
      <c r="AA142" s="188"/>
      <c r="AB142" s="188"/>
      <c r="AC142" s="188"/>
      <c r="AD142" s="188"/>
      <c r="AE142" s="188"/>
      <c r="AF142" s="188"/>
      <c r="AG142" s="188"/>
      <c r="AH142" s="188"/>
      <c r="AI142" s="188"/>
      <c r="AJ142" s="188"/>
      <c r="AK142" s="188"/>
      <c r="AL142" s="188"/>
      <c r="AM142" s="188"/>
      <c r="AN142" s="188"/>
      <c r="AO142" s="188"/>
      <c r="AP142" s="188"/>
      <c r="AQ142" s="188"/>
      <c r="AR142" s="188"/>
      <c r="AS142" s="188"/>
      <c r="AT142" s="188"/>
      <c r="AU142" s="188"/>
      <c r="AV142" s="188"/>
      <c r="AW142" s="188"/>
      <c r="AX142" s="188"/>
      <c r="BC142" s="188"/>
      <c r="BD142" s="188"/>
      <c r="BE142" s="188"/>
      <c r="BF142" s="188"/>
      <c r="BG142" s="188"/>
      <c r="BH142" s="188"/>
      <c r="BI142" s="188"/>
      <c r="BJ142" s="188"/>
      <c r="BK142" s="188"/>
      <c r="BL142" s="188"/>
      <c r="BM142" s="188"/>
      <c r="BN142" s="188"/>
    </row>
    <row r="143" spans="2:66" ht="12.75" customHeight="1">
      <c r="B143" s="142" t="s">
        <v>52</v>
      </c>
      <c r="C143" s="142"/>
      <c r="D143" s="142"/>
      <c r="E143" s="95"/>
    </row>
    <row r="144" spans="2:66" ht="12.75" customHeight="1">
      <c r="B144" s="90"/>
      <c r="C144" s="141"/>
      <c r="D144" s="142"/>
      <c r="E144" s="95"/>
    </row>
    <row r="145" spans="2:6" ht="12.75" customHeight="1">
      <c r="B145" s="182" t="s">
        <v>372</v>
      </c>
      <c r="C145" s="184">
        <f>(C11*2)</f>
        <v>86</v>
      </c>
      <c r="D145" s="182" t="s">
        <v>30</v>
      </c>
      <c r="E145" s="95"/>
    </row>
    <row r="146" spans="2:6" ht="12.75" customHeight="1">
      <c r="B146" s="182" t="s">
        <v>102</v>
      </c>
      <c r="C146" s="184">
        <f>(C145)</f>
        <v>86</v>
      </c>
      <c r="D146" s="182" t="s">
        <v>30</v>
      </c>
      <c r="E146" s="95"/>
    </row>
    <row r="147" spans="2:6" ht="12.75" customHeight="1">
      <c r="B147" s="90"/>
      <c r="C147" s="90"/>
      <c r="D147" s="90"/>
      <c r="E147" s="95"/>
    </row>
    <row r="148" spans="2:6" ht="12.75" customHeight="1">
      <c r="B148" s="205" t="s">
        <v>373</v>
      </c>
      <c r="C148" s="199">
        <f>(C146)</f>
        <v>86</v>
      </c>
      <c r="D148" s="203" t="s">
        <v>30</v>
      </c>
      <c r="E148" s="207">
        <v>94265</v>
      </c>
      <c r="F148" s="207" t="s">
        <v>15</v>
      </c>
    </row>
    <row r="149" spans="2:6" ht="12.75" customHeight="1">
      <c r="B149" s="141"/>
      <c r="C149" s="141"/>
      <c r="D149" s="142"/>
      <c r="E149" s="95"/>
    </row>
    <row r="150" spans="2:6" ht="12.75" customHeight="1">
      <c r="B150" s="141"/>
      <c r="C150" s="141"/>
      <c r="D150" s="142"/>
      <c r="E150" s="95"/>
    </row>
    <row r="151" spans="2:6" ht="12.75" customHeight="1">
      <c r="B151" s="142" t="s">
        <v>54</v>
      </c>
      <c r="C151" s="142"/>
      <c r="D151" s="142"/>
      <c r="E151" s="95"/>
    </row>
    <row r="152" spans="2:6" ht="12.75" customHeight="1">
      <c r="B152" s="90"/>
      <c r="C152" s="141"/>
      <c r="D152" s="142"/>
      <c r="E152" s="95"/>
    </row>
    <row r="153" spans="2:6" ht="12.75" customHeight="1">
      <c r="B153" s="182" t="s">
        <v>372</v>
      </c>
      <c r="C153" s="184">
        <f>(C134)</f>
        <v>26.5</v>
      </c>
      <c r="D153" s="182" t="s">
        <v>30</v>
      </c>
      <c r="E153" s="95"/>
    </row>
    <row r="154" spans="2:6" ht="12.75" customHeight="1">
      <c r="B154" s="182" t="s">
        <v>102</v>
      </c>
      <c r="C154" s="184">
        <f>(C153)</f>
        <v>26.5</v>
      </c>
      <c r="D154" s="182" t="s">
        <v>30</v>
      </c>
      <c r="E154" s="95"/>
    </row>
    <row r="155" spans="2:6" ht="12.75" customHeight="1">
      <c r="B155" s="90"/>
      <c r="C155" s="90"/>
      <c r="D155" s="90"/>
      <c r="E155" s="95"/>
    </row>
    <row r="156" spans="2:6" ht="12.75" customHeight="1">
      <c r="B156" s="205" t="s">
        <v>374</v>
      </c>
      <c r="C156" s="199">
        <f>(C154)</f>
        <v>26.5</v>
      </c>
      <c r="D156" s="203" t="s">
        <v>30</v>
      </c>
      <c r="E156" s="207">
        <v>94281</v>
      </c>
      <c r="F156" s="207" t="s">
        <v>15</v>
      </c>
    </row>
    <row r="157" spans="2:6" ht="12.75" customHeight="1">
      <c r="B157" s="91"/>
      <c r="C157" s="148"/>
      <c r="D157" s="93"/>
      <c r="E157" s="190"/>
      <c r="F157" s="190"/>
    </row>
    <row r="158" spans="2:6" ht="12.75" customHeight="1">
      <c r="B158" s="141"/>
      <c r="C158" s="141"/>
      <c r="D158" s="142"/>
      <c r="E158" s="95"/>
    </row>
  </sheetData>
  <sheetProtection algorithmName="SHA-512" hashValue="NpTgeRcr9tXsUJ04vMXaWMdaXATphfq+aQXQGJHDMcMOwEAarImyeD+EyvZ5vzCYQyN+1IKh6mHp3nGtn7epfQ==" saltValue="kRu3Aw9enmrwSqp3u6amrg==" spinCount="100000" sheet="1" objects="1" scenarios="1"/>
  <mergeCells count="2">
    <mergeCell ref="B2:D2"/>
    <mergeCell ref="B3:D3"/>
  </mergeCells>
  <printOptions horizontalCentered="1"/>
  <pageMargins left="0.78740157480314965" right="0.43307086614173229" top="0.98425196850393704" bottom="0.78740157480314965" header="0.39370078740157483" footer="0.39370078740157483"/>
  <pageSetup paperSize="9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464&amp;C&amp;"Arial,Negrito"&amp;10B.&amp;P&amp;R&amp;"Arial,Itálico"&amp;10Origem: 408-Orçamento_Rel 6</oddFooter>
  </headerFooter>
  <rowBreaks count="2" manualBreakCount="2">
    <brk id="54" max="16383" man="1"/>
    <brk id="104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ilha14">
    <tabColor theme="7" tint="0.39997558519241921"/>
  </sheetPr>
  <dimension ref="A1:AMJ25"/>
  <sheetViews>
    <sheetView showZeros="0" zoomScaleNormal="100" workbookViewId="0">
      <selection activeCell="G6" sqref="G6"/>
    </sheetView>
  </sheetViews>
  <sheetFormatPr defaultColWidth="9.140625" defaultRowHeight="15"/>
  <cols>
    <col min="1" max="1" width="9.140625" style="18"/>
    <col min="2" max="2" width="7.85546875" style="19" bestFit="1" customWidth="1"/>
    <col min="3" max="3" width="64.140625" style="20" customWidth="1"/>
    <col min="4" max="4" width="5.42578125" style="20" bestFit="1" customWidth="1"/>
    <col min="5" max="7" width="17.7109375" style="26" customWidth="1"/>
    <col min="8" max="10" width="11.140625" style="22" customWidth="1"/>
    <col min="11" max="11" width="11.140625" style="23" customWidth="1"/>
    <col min="12" max="12" width="15.7109375" style="19" customWidth="1"/>
    <col min="13" max="14" width="12.5703125" style="24" customWidth="1"/>
    <col min="15" max="17" width="12.5703125" style="19" customWidth="1"/>
    <col min="18" max="18" width="9.140625" style="19"/>
    <col min="19" max="19" width="12.42578125" style="19" customWidth="1"/>
    <col min="20" max="1024" width="9.140625" style="19"/>
    <col min="1025" max="16384" width="9.140625" style="30"/>
  </cols>
  <sheetData>
    <row r="1" spans="1:20" s="19" customFormat="1" ht="26.25" customHeight="1">
      <c r="A1" s="18"/>
      <c r="C1" s="20"/>
      <c r="D1" s="25"/>
      <c r="E1" s="18"/>
      <c r="F1" s="26"/>
      <c r="G1" s="26"/>
      <c r="H1" s="22"/>
      <c r="I1" s="22"/>
      <c r="J1" s="22"/>
      <c r="K1" s="23"/>
      <c r="M1" s="24"/>
      <c r="N1" s="24"/>
    </row>
    <row r="2" spans="1:20" s="19" customFormat="1" ht="26.25" customHeight="1">
      <c r="A2" s="18"/>
      <c r="B2" s="549" t="s">
        <v>140</v>
      </c>
      <c r="C2" s="549"/>
      <c r="D2" s="549"/>
      <c r="E2" s="549"/>
      <c r="F2" s="549"/>
      <c r="G2" s="549"/>
      <c r="H2" s="549"/>
      <c r="I2" s="549"/>
      <c r="J2" s="549"/>
      <c r="K2" s="549"/>
      <c r="L2" s="24"/>
      <c r="M2" s="24"/>
      <c r="N2" s="24"/>
    </row>
    <row r="3" spans="1:20" s="24" customFormat="1" ht="39.950000000000003" customHeight="1">
      <c r="A3" s="18"/>
      <c r="B3" s="33" t="s">
        <v>141</v>
      </c>
      <c r="C3" s="33" t="s">
        <v>142</v>
      </c>
      <c r="D3" s="33" t="s">
        <v>143</v>
      </c>
      <c r="E3" s="33" t="s">
        <v>144</v>
      </c>
      <c r="F3" s="33" t="s">
        <v>145</v>
      </c>
      <c r="G3" s="33" t="s">
        <v>146</v>
      </c>
      <c r="H3" s="34" t="s">
        <v>147</v>
      </c>
      <c r="I3" s="34" t="s">
        <v>148</v>
      </c>
      <c r="J3" s="34" t="s">
        <v>149</v>
      </c>
      <c r="K3" s="34" t="s">
        <v>150</v>
      </c>
      <c r="L3" s="19"/>
      <c r="O3" s="19"/>
      <c r="P3" s="19"/>
      <c r="Q3" s="19"/>
      <c r="R3" s="19"/>
      <c r="S3" s="19"/>
      <c r="T3" s="19"/>
    </row>
    <row r="4" spans="1:20" s="35" customFormat="1" ht="25.5">
      <c r="A4" s="37" t="s">
        <v>49</v>
      </c>
      <c r="B4" s="170" t="s">
        <v>48</v>
      </c>
      <c r="C4" s="171" t="s">
        <v>427</v>
      </c>
      <c r="D4" s="172" t="s">
        <v>16</v>
      </c>
      <c r="E4" s="173"/>
      <c r="F4" s="173"/>
      <c r="G4" s="173"/>
      <c r="H4" s="174"/>
      <c r="I4" s="174"/>
      <c r="J4" s="175"/>
      <c r="K4" s="175"/>
      <c r="L4" s="61" t="s">
        <v>210</v>
      </c>
      <c r="O4" s="36"/>
      <c r="P4" s="36"/>
      <c r="Q4" s="36"/>
      <c r="R4" s="36"/>
      <c r="S4" s="36"/>
      <c r="T4" s="36"/>
    </row>
    <row r="5" spans="1:20" s="35" customFormat="1" ht="25.5">
      <c r="A5" s="37" t="s">
        <v>49</v>
      </c>
      <c r="B5" s="170" t="s">
        <v>211</v>
      </c>
      <c r="C5" s="171" t="s">
        <v>426</v>
      </c>
      <c r="D5" s="172" t="s">
        <v>16</v>
      </c>
      <c r="E5" s="173"/>
      <c r="F5" s="173"/>
      <c r="G5" s="173"/>
      <c r="H5" s="174"/>
      <c r="I5" s="174"/>
      <c r="J5" s="175"/>
      <c r="K5" s="175"/>
      <c r="L5" s="61" t="s">
        <v>210</v>
      </c>
      <c r="O5" s="36"/>
      <c r="P5" s="36"/>
      <c r="Q5" s="36"/>
      <c r="R5" s="36"/>
      <c r="S5" s="36"/>
      <c r="T5" s="36"/>
    </row>
    <row r="6" spans="1:20" s="35" customFormat="1" ht="25.5">
      <c r="A6" s="37" t="s">
        <v>49</v>
      </c>
      <c r="B6" s="170" t="s">
        <v>385</v>
      </c>
      <c r="C6" s="171" t="s">
        <v>425</v>
      </c>
      <c r="D6" s="172" t="s">
        <v>16</v>
      </c>
      <c r="E6" s="173"/>
      <c r="F6" s="173"/>
      <c r="G6" s="173"/>
      <c r="H6" s="174"/>
      <c r="I6" s="174"/>
      <c r="J6" s="175"/>
      <c r="K6" s="175"/>
      <c r="L6" s="61" t="s">
        <v>210</v>
      </c>
      <c r="O6" s="36"/>
      <c r="P6" s="36"/>
      <c r="Q6" s="36"/>
      <c r="R6" s="36"/>
      <c r="S6" s="36"/>
      <c r="T6" s="36"/>
    </row>
    <row r="7" spans="1:20" s="35" customFormat="1" ht="25.5">
      <c r="A7" s="37" t="s">
        <v>49</v>
      </c>
      <c r="B7" s="170" t="s">
        <v>417</v>
      </c>
      <c r="C7" s="171" t="s">
        <v>424</v>
      </c>
      <c r="D7" s="172" t="s">
        <v>16</v>
      </c>
      <c r="E7" s="173"/>
      <c r="F7" s="173"/>
      <c r="G7" s="173"/>
      <c r="H7" s="174"/>
      <c r="I7" s="174"/>
      <c r="J7" s="175"/>
      <c r="K7" s="175"/>
      <c r="L7" s="61" t="s">
        <v>210</v>
      </c>
      <c r="O7" s="36"/>
      <c r="P7" s="36"/>
      <c r="Q7" s="36"/>
      <c r="R7" s="36"/>
      <c r="S7" s="36"/>
      <c r="T7" s="36"/>
    </row>
    <row r="8" spans="1:20" s="35" customFormat="1" ht="25.5">
      <c r="A8" s="37" t="s">
        <v>49</v>
      </c>
      <c r="B8" s="170" t="s">
        <v>422</v>
      </c>
      <c r="C8" s="171" t="s">
        <v>423</v>
      </c>
      <c r="D8" s="172" t="s">
        <v>16</v>
      </c>
      <c r="E8" s="173"/>
      <c r="F8" s="173"/>
      <c r="G8" s="173"/>
      <c r="H8" s="174"/>
      <c r="I8" s="174"/>
      <c r="J8" s="175"/>
      <c r="K8" s="175"/>
      <c r="L8" s="61" t="s">
        <v>210</v>
      </c>
      <c r="O8" s="36"/>
      <c r="P8" s="36"/>
      <c r="Q8" s="36"/>
      <c r="R8" s="36"/>
      <c r="S8" s="36"/>
      <c r="T8" s="36"/>
    </row>
    <row r="9" spans="1:20" s="24" customFormat="1" ht="26.25" customHeight="1">
      <c r="A9" s="37" t="s">
        <v>49</v>
      </c>
      <c r="B9" s="170" t="s">
        <v>429</v>
      </c>
      <c r="C9" s="171" t="s">
        <v>430</v>
      </c>
      <c r="D9" s="172" t="s">
        <v>90</v>
      </c>
      <c r="E9" s="176"/>
      <c r="F9" s="176"/>
      <c r="G9" s="176"/>
      <c r="H9" s="175"/>
      <c r="I9" s="175"/>
      <c r="J9" s="175"/>
      <c r="K9" s="175"/>
      <c r="L9" s="61" t="s">
        <v>210</v>
      </c>
      <c r="O9" s="19"/>
      <c r="P9" s="19"/>
      <c r="Q9" s="19"/>
      <c r="R9" s="19"/>
      <c r="S9" s="19"/>
      <c r="T9" s="19"/>
    </row>
    <row r="10" spans="1:20" s="24" customFormat="1" ht="26.25" customHeight="1">
      <c r="A10" s="37" t="s">
        <v>49</v>
      </c>
      <c r="B10" s="170" t="s">
        <v>129</v>
      </c>
      <c r="C10" s="171" t="s">
        <v>128</v>
      </c>
      <c r="D10" s="172" t="s">
        <v>16</v>
      </c>
      <c r="E10" s="176"/>
      <c r="F10" s="176"/>
      <c r="G10" s="176"/>
      <c r="H10" s="175"/>
      <c r="I10" s="175"/>
      <c r="J10" s="175"/>
      <c r="K10" s="175"/>
      <c r="L10" s="61" t="s">
        <v>210</v>
      </c>
      <c r="O10" s="19"/>
      <c r="P10" s="19"/>
      <c r="Q10" s="19"/>
      <c r="R10" s="19"/>
      <c r="S10" s="19"/>
      <c r="T10" s="19"/>
    </row>
    <row r="11" spans="1:20" s="35" customFormat="1" ht="26.25" customHeight="1">
      <c r="A11" s="37" t="s">
        <v>49</v>
      </c>
      <c r="B11" s="170" t="s">
        <v>167</v>
      </c>
      <c r="C11" s="171" t="s">
        <v>375</v>
      </c>
      <c r="D11" s="172" t="s">
        <v>90</v>
      </c>
      <c r="E11" s="176"/>
      <c r="F11" s="176"/>
      <c r="G11" s="176"/>
      <c r="H11" s="208"/>
      <c r="I11" s="208"/>
      <c r="J11" s="208"/>
      <c r="K11" s="208"/>
      <c r="L11" s="61" t="s">
        <v>210</v>
      </c>
      <c r="O11" s="36"/>
      <c r="P11" s="36"/>
      <c r="Q11" s="36"/>
      <c r="R11" s="36"/>
      <c r="S11" s="36"/>
      <c r="T11" s="36"/>
    </row>
    <row r="12" spans="1:20" s="35" customFormat="1" ht="26.25" customHeight="1">
      <c r="A12" s="37" t="s">
        <v>49</v>
      </c>
      <c r="B12" s="170" t="s">
        <v>179</v>
      </c>
      <c r="C12" s="171" t="s">
        <v>178</v>
      </c>
      <c r="D12" s="172" t="s">
        <v>60</v>
      </c>
      <c r="E12" s="176"/>
      <c r="F12" s="173"/>
      <c r="G12" s="173"/>
      <c r="H12" s="175"/>
      <c r="I12" s="175"/>
      <c r="J12" s="175"/>
      <c r="K12" s="175"/>
      <c r="L12" s="61" t="s">
        <v>210</v>
      </c>
      <c r="O12" s="36"/>
      <c r="P12" s="36"/>
      <c r="Q12" s="36"/>
      <c r="R12" s="36"/>
      <c r="S12" s="36"/>
      <c r="T12" s="36"/>
    </row>
    <row r="13" spans="1:20" s="35" customFormat="1" ht="26.25" customHeight="1">
      <c r="A13" s="37" t="s">
        <v>49</v>
      </c>
      <c r="B13" s="170" t="s">
        <v>100</v>
      </c>
      <c r="C13" s="171" t="s">
        <v>227</v>
      </c>
      <c r="D13" s="172" t="s">
        <v>60</v>
      </c>
      <c r="E13" s="176"/>
      <c r="F13" s="173"/>
      <c r="G13" s="176"/>
      <c r="H13" s="174"/>
      <c r="I13" s="175"/>
      <c r="J13" s="175"/>
      <c r="K13" s="175"/>
      <c r="L13" s="61" t="s">
        <v>210</v>
      </c>
      <c r="O13" s="36"/>
      <c r="P13" s="36"/>
      <c r="Q13" s="36"/>
      <c r="R13" s="36"/>
      <c r="S13" s="36"/>
      <c r="T13" s="36"/>
    </row>
    <row r="14" spans="1:20" s="35" customFormat="1" ht="26.25" customHeight="1">
      <c r="A14" s="37" t="s">
        <v>49</v>
      </c>
      <c r="B14" s="170" t="s">
        <v>101</v>
      </c>
      <c r="C14" s="171" t="s">
        <v>226</v>
      </c>
      <c r="D14" s="172" t="s">
        <v>60</v>
      </c>
      <c r="E14" s="176"/>
      <c r="F14" s="176"/>
      <c r="G14" s="173"/>
      <c r="H14" s="174"/>
      <c r="I14" s="174"/>
      <c r="J14" s="175"/>
      <c r="K14" s="175"/>
      <c r="L14" s="61" t="s">
        <v>210</v>
      </c>
      <c r="O14" s="36"/>
      <c r="P14" s="36"/>
      <c r="Q14" s="36"/>
      <c r="R14" s="36"/>
      <c r="S14" s="36"/>
      <c r="T14" s="36"/>
    </row>
    <row r="15" spans="1:20" s="35" customFormat="1" ht="26.25" customHeight="1">
      <c r="A15" s="37" t="s">
        <v>49</v>
      </c>
      <c r="B15" s="170" t="s">
        <v>99</v>
      </c>
      <c r="C15" s="171" t="s">
        <v>168</v>
      </c>
      <c r="D15" s="172" t="s">
        <v>60</v>
      </c>
      <c r="E15" s="176"/>
      <c r="F15" s="176"/>
      <c r="G15" s="176"/>
      <c r="H15" s="175"/>
      <c r="I15" s="175"/>
      <c r="J15" s="175"/>
      <c r="K15" s="175"/>
      <c r="L15" s="61" t="s">
        <v>210</v>
      </c>
      <c r="O15" s="36"/>
      <c r="P15" s="36"/>
      <c r="Q15" s="36"/>
      <c r="R15" s="36"/>
      <c r="S15" s="36"/>
      <c r="T15" s="36"/>
    </row>
    <row r="16" spans="1:20" s="35" customFormat="1" ht="26.25" customHeight="1">
      <c r="A16" s="37" t="s">
        <v>49</v>
      </c>
      <c r="B16" s="170" t="s">
        <v>223</v>
      </c>
      <c r="C16" s="171" t="s">
        <v>225</v>
      </c>
      <c r="D16" s="172" t="s">
        <v>60</v>
      </c>
      <c r="E16" s="176"/>
      <c r="F16" s="176"/>
      <c r="G16" s="176"/>
      <c r="H16" s="175"/>
      <c r="I16" s="175"/>
      <c r="J16" s="175"/>
      <c r="K16" s="175"/>
      <c r="L16" s="61" t="s">
        <v>210</v>
      </c>
      <c r="O16" s="36"/>
      <c r="P16" s="36"/>
      <c r="Q16" s="36"/>
      <c r="R16" s="36"/>
      <c r="S16" s="36"/>
      <c r="T16" s="36"/>
    </row>
    <row r="17" spans="1:1024" s="23" customFormat="1" ht="12.75">
      <c r="A17" s="18"/>
      <c r="B17" s="19"/>
      <c r="C17" s="20"/>
      <c r="D17" s="21"/>
      <c r="E17" s="26"/>
      <c r="F17" s="26"/>
      <c r="G17" s="26"/>
      <c r="H17" s="21"/>
      <c r="I17" s="21"/>
      <c r="J17" s="21"/>
      <c r="L17" s="19"/>
      <c r="M17" s="24"/>
      <c r="N17" s="24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19"/>
      <c r="AV17" s="19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9"/>
      <c r="DS17" s="19"/>
      <c r="DT17" s="19"/>
      <c r="DU17" s="19"/>
      <c r="DV17" s="19"/>
      <c r="DW17" s="19"/>
      <c r="DX17" s="19"/>
      <c r="DY17" s="19"/>
      <c r="DZ17" s="19"/>
      <c r="EA17" s="19"/>
      <c r="EB17" s="19"/>
      <c r="EC17" s="19"/>
      <c r="ED17" s="19"/>
      <c r="EE17" s="19"/>
      <c r="EF17" s="19"/>
      <c r="EG17" s="19"/>
      <c r="EH17" s="19"/>
      <c r="EI17" s="19"/>
      <c r="EJ17" s="19"/>
      <c r="EK17" s="19"/>
      <c r="EL17" s="19"/>
      <c r="EM17" s="19"/>
      <c r="EN17" s="19"/>
      <c r="EO17" s="19"/>
      <c r="EP17" s="19"/>
      <c r="EQ17" s="19"/>
      <c r="ER17" s="19"/>
      <c r="ES17" s="19"/>
      <c r="ET17" s="19"/>
      <c r="EU17" s="19"/>
      <c r="EV17" s="19"/>
      <c r="EW17" s="19"/>
      <c r="EX17" s="19"/>
      <c r="EY17" s="19"/>
      <c r="EZ17" s="19"/>
      <c r="FA17" s="19"/>
      <c r="FB17" s="19"/>
      <c r="FC17" s="19"/>
      <c r="FD17" s="19"/>
      <c r="FE17" s="19"/>
      <c r="FF17" s="19"/>
      <c r="FG17" s="19"/>
      <c r="FH17" s="19"/>
      <c r="FI17" s="19"/>
      <c r="FJ17" s="19"/>
      <c r="FK17" s="19"/>
      <c r="FL17" s="19"/>
      <c r="FM17" s="19"/>
      <c r="FN17" s="19"/>
      <c r="FO17" s="19"/>
      <c r="FP17" s="19"/>
      <c r="FQ17" s="19"/>
      <c r="FR17" s="19"/>
      <c r="FS17" s="19"/>
      <c r="FT17" s="19"/>
      <c r="FU17" s="19"/>
      <c r="FV17" s="19"/>
      <c r="FW17" s="19"/>
      <c r="FX17" s="19"/>
      <c r="FY17" s="19"/>
      <c r="FZ17" s="19"/>
      <c r="GA17" s="19"/>
      <c r="GB17" s="19"/>
      <c r="GC17" s="19"/>
      <c r="GD17" s="19"/>
      <c r="GE17" s="19"/>
      <c r="GF17" s="19"/>
      <c r="GG17" s="19"/>
      <c r="GH17" s="19"/>
      <c r="GI17" s="19"/>
      <c r="GJ17" s="19"/>
      <c r="GK17" s="19"/>
      <c r="GL17" s="19"/>
      <c r="GM17" s="19"/>
      <c r="GN17" s="19"/>
      <c r="GO17" s="19"/>
      <c r="GP17" s="19"/>
      <c r="GQ17" s="19"/>
      <c r="GR17" s="19"/>
      <c r="GS17" s="19"/>
      <c r="GT17" s="19"/>
      <c r="GU17" s="19"/>
      <c r="GV17" s="19"/>
      <c r="GW17" s="19"/>
      <c r="GX17" s="19"/>
      <c r="GY17" s="19"/>
      <c r="GZ17" s="19"/>
      <c r="HA17" s="19"/>
      <c r="HB17" s="19"/>
      <c r="HC17" s="19"/>
      <c r="HD17" s="19"/>
      <c r="HE17" s="19"/>
      <c r="HF17" s="19"/>
      <c r="HG17" s="19"/>
      <c r="HH17" s="19"/>
      <c r="HI17" s="19"/>
      <c r="HJ17" s="19"/>
      <c r="HK17" s="19"/>
      <c r="HL17" s="19"/>
      <c r="HM17" s="19"/>
      <c r="HN17" s="19"/>
      <c r="HO17" s="19"/>
      <c r="HP17" s="19"/>
      <c r="HQ17" s="19"/>
      <c r="HR17" s="19"/>
      <c r="HS17" s="19"/>
      <c r="HT17" s="19"/>
      <c r="HU17" s="19"/>
      <c r="HV17" s="19"/>
      <c r="HW17" s="19"/>
      <c r="HX17" s="19"/>
      <c r="HY17" s="19"/>
      <c r="HZ17" s="19"/>
      <c r="IA17" s="19"/>
      <c r="IB17" s="19"/>
      <c r="IC17" s="19"/>
      <c r="ID17" s="19"/>
      <c r="IE17" s="19"/>
      <c r="IF17" s="19"/>
      <c r="IG17" s="19"/>
      <c r="IH17" s="19"/>
      <c r="II17" s="19"/>
      <c r="IJ17" s="19"/>
      <c r="IK17" s="19"/>
      <c r="IL17" s="19"/>
      <c r="IM17" s="19"/>
      <c r="IN17" s="19"/>
      <c r="IO17" s="19"/>
      <c r="IP17" s="19"/>
      <c r="IQ17" s="19"/>
      <c r="IR17" s="19"/>
      <c r="IS17" s="19"/>
      <c r="IT17" s="19"/>
      <c r="IU17" s="19"/>
      <c r="IV17" s="19"/>
      <c r="IW17" s="19"/>
      <c r="IX17" s="19"/>
      <c r="IY17" s="19"/>
      <c r="IZ17" s="19"/>
      <c r="JA17" s="19"/>
      <c r="JB17" s="19"/>
      <c r="JC17" s="19"/>
      <c r="JD17" s="19"/>
      <c r="JE17" s="19"/>
      <c r="JF17" s="19"/>
      <c r="JG17" s="19"/>
      <c r="JH17" s="19"/>
      <c r="JI17" s="19"/>
      <c r="JJ17" s="19"/>
      <c r="JK17" s="19"/>
      <c r="JL17" s="19"/>
      <c r="JM17" s="19"/>
      <c r="JN17" s="19"/>
      <c r="JO17" s="19"/>
      <c r="JP17" s="19"/>
      <c r="JQ17" s="19"/>
      <c r="JR17" s="19"/>
      <c r="JS17" s="19"/>
      <c r="JT17" s="19"/>
      <c r="JU17" s="19"/>
      <c r="JV17" s="19"/>
      <c r="JW17" s="19"/>
      <c r="JX17" s="19"/>
      <c r="JY17" s="19"/>
      <c r="JZ17" s="19"/>
      <c r="KA17" s="19"/>
      <c r="KB17" s="19"/>
      <c r="KC17" s="19"/>
      <c r="KD17" s="19"/>
      <c r="KE17" s="19"/>
      <c r="KF17" s="19"/>
      <c r="KG17" s="19"/>
      <c r="KH17" s="19"/>
      <c r="KI17" s="19"/>
      <c r="KJ17" s="19"/>
      <c r="KK17" s="19"/>
      <c r="KL17" s="19"/>
      <c r="KM17" s="19"/>
      <c r="KN17" s="19"/>
      <c r="KO17" s="19"/>
      <c r="KP17" s="19"/>
      <c r="KQ17" s="19"/>
      <c r="KR17" s="19"/>
      <c r="KS17" s="19"/>
      <c r="KT17" s="19"/>
      <c r="KU17" s="19"/>
      <c r="KV17" s="19"/>
      <c r="KW17" s="19"/>
      <c r="KX17" s="19"/>
      <c r="KY17" s="19"/>
      <c r="KZ17" s="19"/>
      <c r="LA17" s="19"/>
      <c r="LB17" s="19"/>
      <c r="LC17" s="19"/>
      <c r="LD17" s="19"/>
      <c r="LE17" s="19"/>
      <c r="LF17" s="19"/>
      <c r="LG17" s="19"/>
      <c r="LH17" s="19"/>
      <c r="LI17" s="19"/>
      <c r="LJ17" s="19"/>
      <c r="LK17" s="19"/>
      <c r="LL17" s="19"/>
      <c r="LM17" s="19"/>
      <c r="LN17" s="19"/>
      <c r="LO17" s="19"/>
      <c r="LP17" s="19"/>
      <c r="LQ17" s="19"/>
      <c r="LR17" s="19"/>
      <c r="LS17" s="19"/>
      <c r="LT17" s="19"/>
      <c r="LU17" s="19"/>
      <c r="LV17" s="19"/>
      <c r="LW17" s="19"/>
      <c r="LX17" s="19"/>
      <c r="LY17" s="19"/>
      <c r="LZ17" s="19"/>
      <c r="MA17" s="19"/>
      <c r="MB17" s="19"/>
      <c r="MC17" s="19"/>
      <c r="MD17" s="19"/>
      <c r="ME17" s="19"/>
      <c r="MF17" s="19"/>
      <c r="MG17" s="19"/>
      <c r="MH17" s="19"/>
      <c r="MI17" s="19"/>
      <c r="MJ17" s="19"/>
      <c r="MK17" s="19"/>
      <c r="ML17" s="19"/>
      <c r="MM17" s="19"/>
      <c r="MN17" s="19"/>
      <c r="MO17" s="19"/>
      <c r="MP17" s="19"/>
      <c r="MQ17" s="19"/>
      <c r="MR17" s="19"/>
      <c r="MS17" s="19"/>
      <c r="MT17" s="19"/>
      <c r="MU17" s="19"/>
      <c r="MV17" s="19"/>
      <c r="MW17" s="19"/>
      <c r="MX17" s="19"/>
      <c r="MY17" s="19"/>
      <c r="MZ17" s="19"/>
      <c r="NA17" s="19"/>
      <c r="NB17" s="19"/>
      <c r="NC17" s="19"/>
      <c r="ND17" s="19"/>
      <c r="NE17" s="19"/>
      <c r="NF17" s="19"/>
      <c r="NG17" s="19"/>
      <c r="NH17" s="19"/>
      <c r="NI17" s="19"/>
      <c r="NJ17" s="19"/>
      <c r="NK17" s="19"/>
      <c r="NL17" s="19"/>
      <c r="NM17" s="19"/>
      <c r="NN17" s="19"/>
      <c r="NO17" s="19"/>
      <c r="NP17" s="19"/>
      <c r="NQ17" s="19"/>
      <c r="NR17" s="19"/>
      <c r="NS17" s="19"/>
      <c r="NT17" s="19"/>
      <c r="NU17" s="19"/>
      <c r="NV17" s="19"/>
      <c r="NW17" s="19"/>
      <c r="NX17" s="19"/>
      <c r="NY17" s="19"/>
      <c r="NZ17" s="19"/>
      <c r="OA17" s="19"/>
      <c r="OB17" s="19"/>
      <c r="OC17" s="19"/>
      <c r="OD17" s="19"/>
      <c r="OE17" s="19"/>
      <c r="OF17" s="19"/>
      <c r="OG17" s="19"/>
      <c r="OH17" s="19"/>
      <c r="OI17" s="19"/>
      <c r="OJ17" s="19"/>
      <c r="OK17" s="19"/>
      <c r="OL17" s="19"/>
      <c r="OM17" s="19"/>
      <c r="ON17" s="19"/>
      <c r="OO17" s="19"/>
      <c r="OP17" s="19"/>
      <c r="OQ17" s="19"/>
      <c r="OR17" s="19"/>
      <c r="OS17" s="19"/>
      <c r="OT17" s="19"/>
      <c r="OU17" s="19"/>
      <c r="OV17" s="19"/>
      <c r="OW17" s="19"/>
      <c r="OX17" s="19"/>
      <c r="OY17" s="19"/>
      <c r="OZ17" s="19"/>
      <c r="PA17" s="19"/>
      <c r="PB17" s="19"/>
      <c r="PC17" s="19"/>
      <c r="PD17" s="19"/>
      <c r="PE17" s="19"/>
      <c r="PF17" s="19"/>
      <c r="PG17" s="19"/>
      <c r="PH17" s="19"/>
      <c r="PI17" s="19"/>
      <c r="PJ17" s="19"/>
      <c r="PK17" s="19"/>
      <c r="PL17" s="19"/>
      <c r="PM17" s="19"/>
      <c r="PN17" s="19"/>
      <c r="PO17" s="19"/>
      <c r="PP17" s="19"/>
      <c r="PQ17" s="19"/>
      <c r="PR17" s="19"/>
      <c r="PS17" s="19"/>
      <c r="PT17" s="19"/>
      <c r="PU17" s="19"/>
      <c r="PV17" s="19"/>
      <c r="PW17" s="19"/>
      <c r="PX17" s="19"/>
      <c r="PY17" s="19"/>
      <c r="PZ17" s="19"/>
      <c r="QA17" s="19"/>
      <c r="QB17" s="19"/>
      <c r="QC17" s="19"/>
      <c r="QD17" s="19"/>
      <c r="QE17" s="19"/>
      <c r="QF17" s="19"/>
      <c r="QG17" s="19"/>
      <c r="QH17" s="19"/>
      <c r="QI17" s="19"/>
      <c r="QJ17" s="19"/>
      <c r="QK17" s="19"/>
      <c r="QL17" s="19"/>
      <c r="QM17" s="19"/>
      <c r="QN17" s="19"/>
      <c r="QO17" s="19"/>
      <c r="QP17" s="19"/>
      <c r="QQ17" s="19"/>
      <c r="QR17" s="19"/>
      <c r="QS17" s="19"/>
      <c r="QT17" s="19"/>
      <c r="QU17" s="19"/>
      <c r="QV17" s="19"/>
      <c r="QW17" s="19"/>
      <c r="QX17" s="19"/>
      <c r="QY17" s="19"/>
      <c r="QZ17" s="19"/>
      <c r="RA17" s="19"/>
      <c r="RB17" s="19"/>
      <c r="RC17" s="19"/>
      <c r="RD17" s="19"/>
      <c r="RE17" s="19"/>
      <c r="RF17" s="19"/>
      <c r="RG17" s="19"/>
      <c r="RH17" s="19"/>
      <c r="RI17" s="19"/>
      <c r="RJ17" s="19"/>
      <c r="RK17" s="19"/>
      <c r="RL17" s="19"/>
      <c r="RM17" s="19"/>
      <c r="RN17" s="19"/>
      <c r="RO17" s="19"/>
      <c r="RP17" s="19"/>
      <c r="RQ17" s="19"/>
      <c r="RR17" s="19"/>
      <c r="RS17" s="19"/>
      <c r="RT17" s="19"/>
      <c r="RU17" s="19"/>
      <c r="RV17" s="19"/>
      <c r="RW17" s="19"/>
      <c r="RX17" s="19"/>
      <c r="RY17" s="19"/>
      <c r="RZ17" s="19"/>
      <c r="SA17" s="19"/>
      <c r="SB17" s="19"/>
      <c r="SC17" s="19"/>
      <c r="SD17" s="19"/>
      <c r="SE17" s="19"/>
      <c r="SF17" s="19"/>
      <c r="SG17" s="19"/>
      <c r="SH17" s="19"/>
      <c r="SI17" s="19"/>
      <c r="SJ17" s="19"/>
      <c r="SK17" s="19"/>
      <c r="SL17" s="19"/>
      <c r="SM17" s="19"/>
      <c r="SN17" s="19"/>
      <c r="SO17" s="19"/>
      <c r="SP17" s="19"/>
      <c r="SQ17" s="19"/>
      <c r="SR17" s="19"/>
      <c r="SS17" s="19"/>
      <c r="ST17" s="19"/>
      <c r="SU17" s="19"/>
      <c r="SV17" s="19"/>
      <c r="SW17" s="19"/>
      <c r="SX17" s="19"/>
      <c r="SY17" s="19"/>
      <c r="SZ17" s="19"/>
      <c r="TA17" s="19"/>
      <c r="TB17" s="19"/>
      <c r="TC17" s="19"/>
      <c r="TD17" s="19"/>
      <c r="TE17" s="19"/>
      <c r="TF17" s="19"/>
      <c r="TG17" s="19"/>
      <c r="TH17" s="19"/>
      <c r="TI17" s="19"/>
      <c r="TJ17" s="19"/>
      <c r="TK17" s="19"/>
      <c r="TL17" s="19"/>
      <c r="TM17" s="19"/>
      <c r="TN17" s="19"/>
      <c r="TO17" s="19"/>
      <c r="TP17" s="19"/>
      <c r="TQ17" s="19"/>
      <c r="TR17" s="19"/>
      <c r="TS17" s="19"/>
      <c r="TT17" s="19"/>
      <c r="TU17" s="19"/>
      <c r="TV17" s="19"/>
      <c r="TW17" s="19"/>
      <c r="TX17" s="19"/>
      <c r="TY17" s="19"/>
      <c r="TZ17" s="19"/>
      <c r="UA17" s="19"/>
      <c r="UB17" s="19"/>
      <c r="UC17" s="19"/>
      <c r="UD17" s="19"/>
      <c r="UE17" s="19"/>
      <c r="UF17" s="19"/>
      <c r="UG17" s="19"/>
      <c r="UH17" s="19"/>
      <c r="UI17" s="19"/>
      <c r="UJ17" s="19"/>
      <c r="UK17" s="19"/>
      <c r="UL17" s="19"/>
      <c r="UM17" s="19"/>
      <c r="UN17" s="19"/>
      <c r="UO17" s="19"/>
      <c r="UP17" s="19"/>
      <c r="UQ17" s="19"/>
      <c r="UR17" s="19"/>
      <c r="US17" s="19"/>
      <c r="UT17" s="19"/>
      <c r="UU17" s="19"/>
      <c r="UV17" s="19"/>
      <c r="UW17" s="19"/>
      <c r="UX17" s="19"/>
      <c r="UY17" s="19"/>
      <c r="UZ17" s="19"/>
      <c r="VA17" s="19"/>
      <c r="VB17" s="19"/>
      <c r="VC17" s="19"/>
      <c r="VD17" s="19"/>
      <c r="VE17" s="19"/>
      <c r="VF17" s="19"/>
      <c r="VG17" s="19"/>
      <c r="VH17" s="19"/>
      <c r="VI17" s="19"/>
      <c r="VJ17" s="19"/>
      <c r="VK17" s="19"/>
      <c r="VL17" s="19"/>
      <c r="VM17" s="19"/>
      <c r="VN17" s="19"/>
      <c r="VO17" s="19"/>
      <c r="VP17" s="19"/>
      <c r="VQ17" s="19"/>
      <c r="VR17" s="19"/>
      <c r="VS17" s="19"/>
      <c r="VT17" s="19"/>
      <c r="VU17" s="19"/>
      <c r="VV17" s="19"/>
      <c r="VW17" s="19"/>
      <c r="VX17" s="19"/>
      <c r="VY17" s="19"/>
      <c r="VZ17" s="19"/>
      <c r="WA17" s="19"/>
      <c r="WB17" s="19"/>
      <c r="WC17" s="19"/>
      <c r="WD17" s="19"/>
      <c r="WE17" s="19"/>
      <c r="WF17" s="19"/>
      <c r="WG17" s="19"/>
      <c r="WH17" s="19"/>
      <c r="WI17" s="19"/>
      <c r="WJ17" s="19"/>
      <c r="WK17" s="19"/>
      <c r="WL17" s="19"/>
      <c r="WM17" s="19"/>
      <c r="WN17" s="19"/>
      <c r="WO17" s="19"/>
      <c r="WP17" s="19"/>
      <c r="WQ17" s="19"/>
      <c r="WR17" s="19"/>
      <c r="WS17" s="19"/>
      <c r="WT17" s="19"/>
      <c r="WU17" s="19"/>
      <c r="WV17" s="19"/>
      <c r="WW17" s="19"/>
      <c r="WX17" s="19"/>
      <c r="WY17" s="19"/>
      <c r="WZ17" s="19"/>
      <c r="XA17" s="19"/>
      <c r="XB17" s="19"/>
      <c r="XC17" s="19"/>
      <c r="XD17" s="19"/>
      <c r="XE17" s="19"/>
      <c r="XF17" s="19"/>
      <c r="XG17" s="19"/>
      <c r="XH17" s="19"/>
      <c r="XI17" s="19"/>
      <c r="XJ17" s="19"/>
      <c r="XK17" s="19"/>
      <c r="XL17" s="19"/>
      <c r="XM17" s="19"/>
      <c r="XN17" s="19"/>
      <c r="XO17" s="19"/>
      <c r="XP17" s="19"/>
      <c r="XQ17" s="19"/>
      <c r="XR17" s="19"/>
      <c r="XS17" s="19"/>
      <c r="XT17" s="19"/>
      <c r="XU17" s="19"/>
      <c r="XV17" s="19"/>
      <c r="XW17" s="19"/>
      <c r="XX17" s="19"/>
      <c r="XY17" s="19"/>
      <c r="XZ17" s="19"/>
      <c r="YA17" s="19"/>
      <c r="YB17" s="19"/>
      <c r="YC17" s="19"/>
      <c r="YD17" s="19"/>
      <c r="YE17" s="19"/>
      <c r="YF17" s="19"/>
      <c r="YG17" s="19"/>
      <c r="YH17" s="19"/>
      <c r="YI17" s="19"/>
      <c r="YJ17" s="19"/>
      <c r="YK17" s="19"/>
      <c r="YL17" s="19"/>
      <c r="YM17" s="19"/>
      <c r="YN17" s="19"/>
      <c r="YO17" s="19"/>
      <c r="YP17" s="19"/>
      <c r="YQ17" s="19"/>
      <c r="YR17" s="19"/>
      <c r="YS17" s="19"/>
      <c r="YT17" s="19"/>
      <c r="YU17" s="19"/>
      <c r="YV17" s="19"/>
      <c r="YW17" s="19"/>
      <c r="YX17" s="19"/>
      <c r="YY17" s="19"/>
      <c r="YZ17" s="19"/>
      <c r="ZA17" s="19"/>
      <c r="ZB17" s="19"/>
      <c r="ZC17" s="19"/>
      <c r="ZD17" s="19"/>
      <c r="ZE17" s="19"/>
      <c r="ZF17" s="19"/>
      <c r="ZG17" s="19"/>
      <c r="ZH17" s="19"/>
      <c r="ZI17" s="19"/>
      <c r="ZJ17" s="19"/>
      <c r="ZK17" s="19"/>
      <c r="ZL17" s="19"/>
      <c r="ZM17" s="19"/>
      <c r="ZN17" s="19"/>
      <c r="ZO17" s="19"/>
      <c r="ZP17" s="19"/>
      <c r="ZQ17" s="19"/>
      <c r="ZR17" s="19"/>
      <c r="ZS17" s="19"/>
      <c r="ZT17" s="19"/>
      <c r="ZU17" s="19"/>
      <c r="ZV17" s="19"/>
      <c r="ZW17" s="19"/>
      <c r="ZX17" s="19"/>
      <c r="ZY17" s="19"/>
      <c r="ZZ17" s="19"/>
      <c r="AAA17" s="19"/>
      <c r="AAB17" s="19"/>
      <c r="AAC17" s="19"/>
      <c r="AAD17" s="19"/>
      <c r="AAE17" s="19"/>
      <c r="AAF17" s="19"/>
      <c r="AAG17" s="19"/>
      <c r="AAH17" s="19"/>
      <c r="AAI17" s="19"/>
      <c r="AAJ17" s="19"/>
      <c r="AAK17" s="19"/>
      <c r="AAL17" s="19"/>
      <c r="AAM17" s="19"/>
      <c r="AAN17" s="19"/>
      <c r="AAO17" s="19"/>
      <c r="AAP17" s="19"/>
      <c r="AAQ17" s="19"/>
      <c r="AAR17" s="19"/>
      <c r="AAS17" s="19"/>
      <c r="AAT17" s="19"/>
      <c r="AAU17" s="19"/>
      <c r="AAV17" s="19"/>
      <c r="AAW17" s="19"/>
      <c r="AAX17" s="19"/>
      <c r="AAY17" s="19"/>
      <c r="AAZ17" s="19"/>
      <c r="ABA17" s="19"/>
      <c r="ABB17" s="19"/>
      <c r="ABC17" s="19"/>
      <c r="ABD17" s="19"/>
      <c r="ABE17" s="19"/>
      <c r="ABF17" s="19"/>
      <c r="ABG17" s="19"/>
      <c r="ABH17" s="19"/>
      <c r="ABI17" s="19"/>
      <c r="ABJ17" s="19"/>
      <c r="ABK17" s="19"/>
      <c r="ABL17" s="19"/>
      <c r="ABM17" s="19"/>
      <c r="ABN17" s="19"/>
      <c r="ABO17" s="19"/>
      <c r="ABP17" s="19"/>
      <c r="ABQ17" s="19"/>
      <c r="ABR17" s="19"/>
      <c r="ABS17" s="19"/>
      <c r="ABT17" s="19"/>
      <c r="ABU17" s="19"/>
      <c r="ABV17" s="19"/>
      <c r="ABW17" s="19"/>
      <c r="ABX17" s="19"/>
      <c r="ABY17" s="19"/>
      <c r="ABZ17" s="19"/>
      <c r="ACA17" s="19"/>
      <c r="ACB17" s="19"/>
      <c r="ACC17" s="19"/>
      <c r="ACD17" s="19"/>
      <c r="ACE17" s="19"/>
      <c r="ACF17" s="19"/>
      <c r="ACG17" s="19"/>
      <c r="ACH17" s="19"/>
      <c r="ACI17" s="19"/>
      <c r="ACJ17" s="19"/>
      <c r="ACK17" s="19"/>
      <c r="ACL17" s="19"/>
      <c r="ACM17" s="19"/>
      <c r="ACN17" s="19"/>
      <c r="ACO17" s="19"/>
      <c r="ACP17" s="19"/>
      <c r="ACQ17" s="19"/>
      <c r="ACR17" s="19"/>
      <c r="ACS17" s="19"/>
      <c r="ACT17" s="19"/>
      <c r="ACU17" s="19"/>
      <c r="ACV17" s="19"/>
      <c r="ACW17" s="19"/>
      <c r="ACX17" s="19"/>
      <c r="ACY17" s="19"/>
      <c r="ACZ17" s="19"/>
      <c r="ADA17" s="19"/>
      <c r="ADB17" s="19"/>
      <c r="ADC17" s="19"/>
      <c r="ADD17" s="19"/>
      <c r="ADE17" s="19"/>
      <c r="ADF17" s="19"/>
      <c r="ADG17" s="19"/>
      <c r="ADH17" s="19"/>
      <c r="ADI17" s="19"/>
      <c r="ADJ17" s="19"/>
      <c r="ADK17" s="19"/>
      <c r="ADL17" s="19"/>
      <c r="ADM17" s="19"/>
      <c r="ADN17" s="19"/>
      <c r="ADO17" s="19"/>
      <c r="ADP17" s="19"/>
      <c r="ADQ17" s="19"/>
      <c r="ADR17" s="19"/>
      <c r="ADS17" s="19"/>
      <c r="ADT17" s="19"/>
      <c r="ADU17" s="19"/>
      <c r="ADV17" s="19"/>
      <c r="ADW17" s="19"/>
      <c r="ADX17" s="19"/>
      <c r="ADY17" s="19"/>
      <c r="ADZ17" s="19"/>
      <c r="AEA17" s="19"/>
      <c r="AEB17" s="19"/>
      <c r="AEC17" s="19"/>
      <c r="AED17" s="19"/>
      <c r="AEE17" s="19"/>
      <c r="AEF17" s="19"/>
      <c r="AEG17" s="19"/>
      <c r="AEH17" s="19"/>
      <c r="AEI17" s="19"/>
      <c r="AEJ17" s="19"/>
      <c r="AEK17" s="19"/>
      <c r="AEL17" s="19"/>
      <c r="AEM17" s="19"/>
      <c r="AEN17" s="19"/>
      <c r="AEO17" s="19"/>
      <c r="AEP17" s="19"/>
      <c r="AEQ17" s="19"/>
      <c r="AER17" s="19"/>
      <c r="AES17" s="19"/>
      <c r="AET17" s="19"/>
      <c r="AEU17" s="19"/>
      <c r="AEV17" s="19"/>
      <c r="AEW17" s="19"/>
      <c r="AEX17" s="19"/>
      <c r="AEY17" s="19"/>
      <c r="AEZ17" s="19"/>
      <c r="AFA17" s="19"/>
      <c r="AFB17" s="19"/>
      <c r="AFC17" s="19"/>
      <c r="AFD17" s="19"/>
      <c r="AFE17" s="19"/>
      <c r="AFF17" s="19"/>
      <c r="AFG17" s="19"/>
      <c r="AFH17" s="19"/>
      <c r="AFI17" s="19"/>
      <c r="AFJ17" s="19"/>
      <c r="AFK17" s="19"/>
      <c r="AFL17" s="19"/>
      <c r="AFM17" s="19"/>
      <c r="AFN17" s="19"/>
      <c r="AFO17" s="19"/>
      <c r="AFP17" s="19"/>
      <c r="AFQ17" s="19"/>
      <c r="AFR17" s="19"/>
      <c r="AFS17" s="19"/>
      <c r="AFT17" s="19"/>
      <c r="AFU17" s="19"/>
      <c r="AFV17" s="19"/>
      <c r="AFW17" s="19"/>
      <c r="AFX17" s="19"/>
      <c r="AFY17" s="19"/>
      <c r="AFZ17" s="19"/>
      <c r="AGA17" s="19"/>
      <c r="AGB17" s="19"/>
      <c r="AGC17" s="19"/>
      <c r="AGD17" s="19"/>
      <c r="AGE17" s="19"/>
      <c r="AGF17" s="19"/>
      <c r="AGG17" s="19"/>
      <c r="AGH17" s="19"/>
      <c r="AGI17" s="19"/>
      <c r="AGJ17" s="19"/>
      <c r="AGK17" s="19"/>
      <c r="AGL17" s="19"/>
      <c r="AGM17" s="19"/>
      <c r="AGN17" s="19"/>
      <c r="AGO17" s="19"/>
      <c r="AGP17" s="19"/>
      <c r="AGQ17" s="19"/>
      <c r="AGR17" s="19"/>
      <c r="AGS17" s="19"/>
      <c r="AGT17" s="19"/>
      <c r="AGU17" s="19"/>
      <c r="AGV17" s="19"/>
      <c r="AGW17" s="19"/>
      <c r="AGX17" s="19"/>
      <c r="AGY17" s="19"/>
      <c r="AGZ17" s="19"/>
      <c r="AHA17" s="19"/>
      <c r="AHB17" s="19"/>
      <c r="AHC17" s="19"/>
      <c r="AHD17" s="19"/>
      <c r="AHE17" s="19"/>
      <c r="AHF17" s="19"/>
      <c r="AHG17" s="19"/>
      <c r="AHH17" s="19"/>
      <c r="AHI17" s="19"/>
      <c r="AHJ17" s="19"/>
      <c r="AHK17" s="19"/>
      <c r="AHL17" s="19"/>
      <c r="AHM17" s="19"/>
      <c r="AHN17" s="19"/>
      <c r="AHO17" s="19"/>
      <c r="AHP17" s="19"/>
      <c r="AHQ17" s="19"/>
      <c r="AHR17" s="19"/>
      <c r="AHS17" s="19"/>
      <c r="AHT17" s="19"/>
      <c r="AHU17" s="19"/>
      <c r="AHV17" s="19"/>
      <c r="AHW17" s="19"/>
      <c r="AHX17" s="19"/>
      <c r="AHY17" s="19"/>
      <c r="AHZ17" s="19"/>
      <c r="AIA17" s="19"/>
      <c r="AIB17" s="19"/>
      <c r="AIC17" s="19"/>
      <c r="AID17" s="19"/>
      <c r="AIE17" s="19"/>
      <c r="AIF17" s="19"/>
      <c r="AIG17" s="19"/>
      <c r="AIH17" s="19"/>
      <c r="AII17" s="19"/>
      <c r="AIJ17" s="19"/>
      <c r="AIK17" s="19"/>
      <c r="AIL17" s="19"/>
      <c r="AIM17" s="19"/>
      <c r="AIN17" s="19"/>
      <c r="AIO17" s="19"/>
      <c r="AIP17" s="19"/>
      <c r="AIQ17" s="19"/>
      <c r="AIR17" s="19"/>
      <c r="AIS17" s="19"/>
      <c r="AIT17" s="19"/>
      <c r="AIU17" s="19"/>
      <c r="AIV17" s="19"/>
      <c r="AIW17" s="19"/>
      <c r="AIX17" s="19"/>
      <c r="AIY17" s="19"/>
      <c r="AIZ17" s="19"/>
      <c r="AJA17" s="19"/>
      <c r="AJB17" s="19"/>
      <c r="AJC17" s="19"/>
      <c r="AJD17" s="19"/>
      <c r="AJE17" s="19"/>
      <c r="AJF17" s="19"/>
      <c r="AJG17" s="19"/>
      <c r="AJH17" s="19"/>
      <c r="AJI17" s="19"/>
      <c r="AJJ17" s="19"/>
      <c r="AJK17" s="19"/>
      <c r="AJL17" s="19"/>
      <c r="AJM17" s="19"/>
      <c r="AJN17" s="19"/>
      <c r="AJO17" s="19"/>
      <c r="AJP17" s="19"/>
      <c r="AJQ17" s="19"/>
      <c r="AJR17" s="19"/>
      <c r="AJS17" s="19"/>
      <c r="AJT17" s="19"/>
      <c r="AJU17" s="19"/>
      <c r="AJV17" s="19"/>
      <c r="AJW17" s="19"/>
      <c r="AJX17" s="19"/>
      <c r="AJY17" s="19"/>
      <c r="AJZ17" s="19"/>
      <c r="AKA17" s="19"/>
      <c r="AKB17" s="19"/>
      <c r="AKC17" s="19"/>
      <c r="AKD17" s="19"/>
      <c r="AKE17" s="19"/>
      <c r="AKF17" s="19"/>
      <c r="AKG17" s="19"/>
      <c r="AKH17" s="19"/>
      <c r="AKI17" s="19"/>
      <c r="AKJ17" s="19"/>
      <c r="AKK17" s="19"/>
      <c r="AKL17" s="19"/>
      <c r="AKM17" s="19"/>
      <c r="AKN17" s="19"/>
      <c r="AKO17" s="19"/>
      <c r="AKP17" s="19"/>
      <c r="AKQ17" s="19"/>
      <c r="AKR17" s="19"/>
      <c r="AKS17" s="19"/>
      <c r="AKT17" s="19"/>
      <c r="AKU17" s="19"/>
      <c r="AKV17" s="19"/>
      <c r="AKW17" s="19"/>
      <c r="AKX17" s="19"/>
      <c r="AKY17" s="19"/>
      <c r="AKZ17" s="19"/>
      <c r="ALA17" s="19"/>
      <c r="ALB17" s="19"/>
      <c r="ALC17" s="19"/>
      <c r="ALD17" s="19"/>
      <c r="ALE17" s="19"/>
      <c r="ALF17" s="19"/>
      <c r="ALG17" s="19"/>
      <c r="ALH17" s="19"/>
      <c r="ALI17" s="19"/>
      <c r="ALJ17" s="19"/>
      <c r="ALK17" s="19"/>
      <c r="ALL17" s="19"/>
      <c r="ALM17" s="19"/>
      <c r="ALN17" s="19"/>
      <c r="ALO17" s="19"/>
      <c r="ALP17" s="19"/>
      <c r="ALQ17" s="19"/>
      <c r="ALR17" s="19"/>
      <c r="ALS17" s="19"/>
      <c r="ALT17" s="19"/>
      <c r="ALU17" s="19"/>
      <c r="ALV17" s="19"/>
      <c r="ALW17" s="19"/>
      <c r="ALX17" s="19"/>
      <c r="ALY17" s="19"/>
      <c r="ALZ17" s="19"/>
      <c r="AMA17" s="19"/>
      <c r="AMB17" s="19"/>
      <c r="AMC17" s="19"/>
      <c r="AMD17" s="19"/>
      <c r="AME17" s="19"/>
      <c r="AMF17" s="19"/>
      <c r="AMG17" s="19"/>
      <c r="AMH17" s="19"/>
      <c r="AMI17" s="19"/>
      <c r="AMJ17" s="19"/>
    </row>
    <row r="21" spans="1:1024" ht="15.75">
      <c r="C21" s="78"/>
    </row>
    <row r="22" spans="1:1024">
      <c r="F22" s="77"/>
      <c r="G22" s="77"/>
    </row>
    <row r="25" spans="1:1024">
      <c r="F25" s="77"/>
    </row>
  </sheetData>
  <sheetProtection algorithmName="SHA-512" hashValue="tShbzxI3567EANdizUonwSB2dqUn6ARcl0usUByIp3bty1GXDq9Lk4gjzTodYVE7vSzWSHY7kYinHUtuNMVhOg==" saltValue="rfNC/e9bl7mHC5wG2yIhqA==" spinCount="100000" sheet="1" objects="1" scenarios="1"/>
  <mergeCells count="1">
    <mergeCell ref="B2:K2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75" fitToHeight="0" orientation="landscape" horizontalDpi="300" verticalDpi="300" r:id="rId1"/>
  <headerFooter scaleWithDoc="0">
    <oddHeader>&amp;L&amp;"Book Antiqua,Negrito"&amp;10Rev-3&amp;C&amp;"Book Antiqua,Negrito"&amp;10Segunda Etapa&amp;R&amp;G</oddHeader>
    <oddFooter>&amp;L&amp;"Arial,Negrito"&amp;10CTR 464&amp;C&amp;"Arial,Negrito"&amp;10D.&amp;P&amp;R&amp;"Arial,Itálico"&amp;10Origem: 408-Orçamento_Rel 2_Rel 6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tabColor theme="8" tint="0.39997558519241921"/>
  </sheetPr>
  <dimension ref="A1:AMJ37"/>
  <sheetViews>
    <sheetView showGridLines="0" zoomScaleNormal="100" zoomScaleSheetLayoutView="100" workbookViewId="0">
      <selection activeCell="C6" sqref="C6:K7"/>
    </sheetView>
  </sheetViews>
  <sheetFormatPr defaultColWidth="9.140625" defaultRowHeight="15.75"/>
  <cols>
    <col min="1" max="1" width="3.7109375" style="237" customWidth="1"/>
    <col min="2" max="2" width="8.85546875" style="250" customWidth="1"/>
    <col min="3" max="3" width="35.85546875" style="245" customWidth="1"/>
    <col min="4" max="4" width="9.7109375" style="245" customWidth="1"/>
    <col min="5" max="5" width="11.140625" style="246" customWidth="1"/>
    <col min="6" max="6" width="8.7109375" style="247" customWidth="1"/>
    <col min="7" max="7" width="11.7109375" style="246" customWidth="1"/>
    <col min="8" max="11" width="11.7109375" style="247" customWidth="1"/>
    <col min="12" max="12" width="11.85546875" style="1" customWidth="1"/>
    <col min="13" max="13" width="17.140625" style="1" customWidth="1"/>
    <col min="14" max="14" width="9.140625" style="1"/>
    <col min="15" max="15" width="14.85546875" style="1" customWidth="1"/>
    <col min="16" max="16" width="9.140625" style="1"/>
    <col min="17" max="17" width="13.42578125" style="1" bestFit="1" customWidth="1"/>
    <col min="18" max="1024" width="9.140625" style="1"/>
    <col min="1025" max="16384" width="9.140625" style="225"/>
  </cols>
  <sheetData>
    <row r="1" spans="1:48" ht="37.5" customHeight="1">
      <c r="B1" s="529" t="s">
        <v>438</v>
      </c>
      <c r="C1" s="529"/>
      <c r="D1" s="530" t="s">
        <v>439</v>
      </c>
      <c r="E1" s="530"/>
      <c r="F1" s="530"/>
      <c r="G1" s="530"/>
      <c r="H1" s="530"/>
      <c r="I1" s="530"/>
      <c r="J1" s="530"/>
      <c r="K1" s="530"/>
    </row>
    <row r="2" spans="1:48" ht="18" customHeight="1">
      <c r="A2" s="235"/>
      <c r="B2" s="513" t="s">
        <v>0</v>
      </c>
      <c r="C2" s="521" t="s">
        <v>1</v>
      </c>
      <c r="D2" s="522"/>
      <c r="E2" s="522"/>
      <c r="F2" s="522"/>
      <c r="G2" s="522"/>
      <c r="H2" s="522"/>
      <c r="I2" s="522"/>
      <c r="J2" s="522"/>
      <c r="K2" s="523"/>
    </row>
    <row r="3" spans="1:48" ht="18" customHeight="1">
      <c r="A3" s="235"/>
      <c r="B3" s="513"/>
      <c r="C3" s="533" t="s">
        <v>188</v>
      </c>
      <c r="D3" s="534"/>
      <c r="E3" s="534"/>
      <c r="F3" s="534"/>
      <c r="G3" s="534"/>
      <c r="H3" s="534"/>
      <c r="I3" s="534"/>
      <c r="J3" s="534"/>
      <c r="K3" s="535"/>
      <c r="M3" s="226"/>
      <c r="N3" s="227"/>
      <c r="O3" s="227"/>
      <c r="P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8"/>
    </row>
    <row r="4" spans="1:48" ht="18" customHeight="1">
      <c r="A4" s="235"/>
      <c r="B4" s="514" t="s">
        <v>2</v>
      </c>
      <c r="C4" s="533" t="s">
        <v>192</v>
      </c>
      <c r="D4" s="534"/>
      <c r="E4" s="534"/>
      <c r="F4" s="534"/>
      <c r="G4" s="534"/>
      <c r="H4" s="534"/>
      <c r="I4" s="534"/>
      <c r="J4" s="534"/>
      <c r="K4" s="535"/>
    </row>
    <row r="5" spans="1:48" ht="30" customHeight="1">
      <c r="A5" s="235"/>
      <c r="B5" s="514"/>
      <c r="C5" s="516" t="s">
        <v>356</v>
      </c>
      <c r="D5" s="517"/>
      <c r="E5" s="517"/>
      <c r="F5" s="517"/>
      <c r="G5" s="517"/>
      <c r="H5" s="517"/>
      <c r="I5" s="517"/>
      <c r="J5" s="517"/>
      <c r="K5" s="518"/>
    </row>
    <row r="6" spans="1:48" ht="18" customHeight="1">
      <c r="A6" s="235"/>
      <c r="B6" s="514"/>
      <c r="C6" s="568" t="s">
        <v>193</v>
      </c>
      <c r="D6" s="569"/>
      <c r="E6" s="569"/>
      <c r="F6" s="569"/>
      <c r="G6" s="569"/>
      <c r="H6" s="569"/>
      <c r="I6" s="569"/>
      <c r="J6" s="569"/>
      <c r="K6" s="570"/>
    </row>
    <row r="7" spans="1:48" ht="18" customHeight="1">
      <c r="A7" s="235"/>
      <c r="B7" s="515"/>
      <c r="C7" s="516"/>
      <c r="D7" s="517"/>
      <c r="E7" s="517"/>
      <c r="F7" s="517"/>
      <c r="G7" s="517"/>
      <c r="H7" s="517"/>
      <c r="I7" s="517"/>
      <c r="J7" s="517"/>
      <c r="K7" s="518"/>
    </row>
    <row r="8" spans="1:48" ht="54" customHeight="1">
      <c r="A8" s="235"/>
      <c r="B8" s="236" t="s">
        <v>5</v>
      </c>
      <c r="C8" s="526" t="s">
        <v>6</v>
      </c>
      <c r="D8" s="527"/>
      <c r="E8" s="527"/>
      <c r="F8" s="527"/>
      <c r="G8" s="528"/>
      <c r="H8" s="526" t="s">
        <v>191</v>
      </c>
      <c r="I8" s="527"/>
      <c r="J8" s="527"/>
      <c r="K8" s="528"/>
    </row>
    <row r="9" spans="1:48" s="1" customFormat="1">
      <c r="A9" s="237"/>
      <c r="B9" s="238"/>
      <c r="C9" s="536"/>
      <c r="D9" s="536"/>
      <c r="E9" s="536"/>
      <c r="F9" s="536"/>
      <c r="G9" s="536"/>
      <c r="H9" s="536"/>
      <c r="I9" s="536"/>
      <c r="J9" s="536"/>
      <c r="K9" s="536"/>
      <c r="L9" s="2"/>
      <c r="M9" s="2"/>
    </row>
    <row r="10" spans="1:48" s="1" customFormat="1">
      <c r="A10" s="237"/>
      <c r="B10" s="507">
        <v>1</v>
      </c>
      <c r="C10" s="508" t="str">
        <f>'OS-Op Canteiro'!$C$6</f>
        <v>OPERAÇÃO E MANUTENÇÃO DO CANTEIRO DE OBRAS</v>
      </c>
      <c r="D10" s="508"/>
      <c r="E10" s="508"/>
      <c r="F10" s="508"/>
      <c r="G10" s="508"/>
      <c r="H10" s="509"/>
      <c r="I10" s="509"/>
      <c r="J10" s="509"/>
      <c r="K10" s="509"/>
      <c r="L10" s="2"/>
      <c r="M10" s="31"/>
      <c r="N10" s="28"/>
      <c r="O10" s="28"/>
      <c r="P10" s="28"/>
    </row>
    <row r="11" spans="1:48" s="1" customFormat="1">
      <c r="A11" s="237"/>
      <c r="B11" s="507"/>
      <c r="C11" s="508" t="str">
        <f>'OS-Op Canteiro'!$C$7</f>
        <v>OBRAS CIVIS E SERVIÇOS</v>
      </c>
      <c r="D11" s="508"/>
      <c r="E11" s="508"/>
      <c r="F11" s="508"/>
      <c r="G11" s="508"/>
      <c r="H11" s="510">
        <f>'OS-Op Canteiro'!$K$12</f>
        <v>0</v>
      </c>
      <c r="I11" s="510"/>
      <c r="J11" s="510"/>
      <c r="K11" s="510"/>
      <c r="L11" s="2"/>
      <c r="M11" s="32"/>
      <c r="N11" s="229"/>
      <c r="O11" s="230"/>
      <c r="P11" s="28"/>
      <c r="Q11" s="231"/>
    </row>
    <row r="12" spans="1:48" s="1" customFormat="1">
      <c r="A12" s="237"/>
      <c r="B12" s="239"/>
      <c r="C12" s="524"/>
      <c r="D12" s="524"/>
      <c r="E12" s="524"/>
      <c r="F12" s="524"/>
      <c r="G12" s="524"/>
      <c r="H12" s="525"/>
      <c r="I12" s="525"/>
      <c r="J12" s="525"/>
      <c r="K12" s="525"/>
      <c r="L12" s="2"/>
      <c r="M12" s="31"/>
      <c r="N12" s="28"/>
      <c r="O12" s="230"/>
      <c r="P12" s="28"/>
    </row>
    <row r="13" spans="1:48" s="1" customFormat="1">
      <c r="A13" s="237"/>
      <c r="B13" s="507">
        <f>B10+1</f>
        <v>2</v>
      </c>
      <c r="C13" s="508" t="str">
        <f>'OS-Adeq Contenção'!$C$6</f>
        <v>ADEQUAÇÃO DA BACIA DE CONTENÇÃO DOS TANQUES</v>
      </c>
      <c r="D13" s="508"/>
      <c r="E13" s="508"/>
      <c r="F13" s="508"/>
      <c r="G13" s="508"/>
      <c r="H13" s="509"/>
      <c r="I13" s="509"/>
      <c r="J13" s="509"/>
      <c r="K13" s="509"/>
      <c r="L13" s="2"/>
      <c r="M13" s="31"/>
      <c r="N13" s="28"/>
      <c r="O13" s="28"/>
      <c r="P13" s="28"/>
    </row>
    <row r="14" spans="1:48" s="1" customFormat="1">
      <c r="A14" s="237"/>
      <c r="B14" s="507"/>
      <c r="C14" s="508" t="str">
        <f>'OS-Adeq Contenção'!$C$7</f>
        <v>OBRAS CIVIS E SERVIÇOS</v>
      </c>
      <c r="D14" s="508"/>
      <c r="E14" s="508"/>
      <c r="F14" s="508"/>
      <c r="G14" s="508"/>
      <c r="H14" s="510">
        <f>'OS-Adeq Contenção'!$K$30</f>
        <v>0</v>
      </c>
      <c r="I14" s="510"/>
      <c r="J14" s="510"/>
      <c r="K14" s="510"/>
      <c r="L14" s="2"/>
      <c r="M14" s="32"/>
      <c r="N14" s="229"/>
      <c r="O14" s="230"/>
      <c r="P14" s="28"/>
      <c r="Q14" s="231"/>
    </row>
    <row r="15" spans="1:48" s="1" customFormat="1">
      <c r="A15" s="237"/>
      <c r="B15" s="239"/>
      <c r="C15" s="524"/>
      <c r="D15" s="524"/>
      <c r="E15" s="524"/>
      <c r="F15" s="524"/>
      <c r="G15" s="524"/>
      <c r="H15" s="525"/>
      <c r="I15" s="525"/>
      <c r="J15" s="525"/>
      <c r="K15" s="525"/>
      <c r="L15" s="2"/>
      <c r="M15" s="31"/>
      <c r="N15" s="28"/>
      <c r="O15" s="230"/>
      <c r="P15" s="28"/>
    </row>
    <row r="16" spans="1:48" s="1" customFormat="1" ht="15.75" customHeight="1">
      <c r="A16" s="241"/>
      <c r="B16" s="507">
        <f>B13+1</f>
        <v>3</v>
      </c>
      <c r="C16" s="508" t="str">
        <f>'ME-Adeq Contenção'!$C$6</f>
        <v>ADEQUAÇÃO DA BACIA DE CONTENÇÃO DOS TANQUES</v>
      </c>
      <c r="D16" s="508"/>
      <c r="E16" s="508"/>
      <c r="F16" s="508"/>
      <c r="G16" s="508"/>
      <c r="H16" s="509"/>
      <c r="I16" s="509"/>
      <c r="J16" s="509"/>
      <c r="K16" s="509"/>
      <c r="L16" s="2"/>
      <c r="M16" s="32"/>
      <c r="N16" s="28"/>
      <c r="O16" s="28"/>
      <c r="P16" s="28"/>
      <c r="Q16" s="231"/>
    </row>
    <row r="17" spans="1:17" s="1" customFormat="1">
      <c r="A17" s="237"/>
      <c r="B17" s="507"/>
      <c r="C17" s="508" t="str">
        <f>'ME-Adeq Contenção'!$C$7</f>
        <v>MATERIAIS E EQUIPAMENTOS</v>
      </c>
      <c r="D17" s="508"/>
      <c r="E17" s="508"/>
      <c r="F17" s="508"/>
      <c r="G17" s="508"/>
      <c r="H17" s="510">
        <f>'ME-Adeq Contenção'!$K$14</f>
        <v>0</v>
      </c>
      <c r="I17" s="510"/>
      <c r="J17" s="510"/>
      <c r="K17" s="510"/>
      <c r="L17" s="2"/>
      <c r="M17" s="31"/>
      <c r="N17" s="28"/>
      <c r="O17" s="28"/>
      <c r="P17" s="28"/>
    </row>
    <row r="18" spans="1:17" s="1" customFormat="1">
      <c r="A18" s="237"/>
      <c r="B18" s="222"/>
      <c r="C18" s="507"/>
      <c r="D18" s="507"/>
      <c r="E18" s="507"/>
      <c r="F18" s="507"/>
      <c r="G18" s="507"/>
      <c r="H18" s="509"/>
      <c r="I18" s="509"/>
      <c r="J18" s="509"/>
      <c r="K18" s="509"/>
      <c r="L18" s="2"/>
      <c r="M18" s="31"/>
      <c r="N18" s="28"/>
      <c r="O18" s="28"/>
      <c r="P18" s="28"/>
    </row>
    <row r="19" spans="1:17" s="1" customFormat="1" ht="15.75" customHeight="1">
      <c r="A19" s="237"/>
      <c r="B19" s="507">
        <f>B16+1</f>
        <v>4</v>
      </c>
      <c r="C19" s="508" t="str">
        <f>'OS-Descarregamento'!$C$6</f>
        <v>ADEQUAÇÃO DA ÁREA DE DESCARREGAMENTO DO PAC E HID. SÓDIO</v>
      </c>
      <c r="D19" s="508"/>
      <c r="E19" s="508"/>
      <c r="F19" s="508"/>
      <c r="G19" s="508"/>
      <c r="H19" s="509"/>
      <c r="I19" s="509"/>
      <c r="J19" s="509"/>
      <c r="K19" s="509"/>
      <c r="L19" s="2"/>
      <c r="M19" s="31"/>
      <c r="N19" s="28"/>
      <c r="O19" s="28"/>
      <c r="P19" s="28"/>
    </row>
    <row r="20" spans="1:17" s="1" customFormat="1">
      <c r="A20" s="237"/>
      <c r="B20" s="507"/>
      <c r="C20" s="508" t="str">
        <f>'OS-Descarregamento'!$C$7</f>
        <v>OBRAS CIVIS E SERVIÇOS</v>
      </c>
      <c r="D20" s="508"/>
      <c r="E20" s="508"/>
      <c r="F20" s="508"/>
      <c r="G20" s="508"/>
      <c r="H20" s="510">
        <f>'OS-Descarregamento'!$K$18</f>
        <v>0</v>
      </c>
      <c r="I20" s="510"/>
      <c r="J20" s="510"/>
      <c r="K20" s="510"/>
      <c r="L20" s="2"/>
      <c r="M20" s="31"/>
      <c r="N20" s="28"/>
      <c r="O20" s="28"/>
      <c r="P20" s="28"/>
    </row>
    <row r="21" spans="1:17" s="1" customFormat="1">
      <c r="A21" s="237"/>
      <c r="B21" s="222"/>
      <c r="C21" s="507"/>
      <c r="D21" s="507"/>
      <c r="E21" s="507"/>
      <c r="F21" s="507"/>
      <c r="G21" s="507"/>
      <c r="H21" s="509"/>
      <c r="I21" s="509"/>
      <c r="J21" s="509"/>
      <c r="K21" s="509"/>
      <c r="L21" s="2"/>
      <c r="M21" s="31"/>
      <c r="N21" s="28"/>
      <c r="O21" s="28"/>
      <c r="P21" s="28"/>
    </row>
    <row r="22" spans="1:17" s="1" customFormat="1">
      <c r="A22" s="237"/>
      <c r="B22" s="507">
        <f>B19+1</f>
        <v>5</v>
      </c>
      <c r="C22" s="508" t="str">
        <f>'ME-Descarregamento'!$C$6</f>
        <v>ADEQUAÇÃO DA ÁREA DE DESCARREGAMENTO DO PAC E HID. SÓDIO</v>
      </c>
      <c r="D22" s="508"/>
      <c r="E22" s="508"/>
      <c r="F22" s="508"/>
      <c r="G22" s="508"/>
      <c r="H22" s="509"/>
      <c r="I22" s="509"/>
      <c r="J22" s="509"/>
      <c r="K22" s="509"/>
      <c r="L22" s="2"/>
      <c r="M22" s="31"/>
      <c r="N22" s="28"/>
      <c r="O22" s="28"/>
      <c r="P22" s="28"/>
    </row>
    <row r="23" spans="1:17" s="1" customFormat="1">
      <c r="A23" s="237"/>
      <c r="B23" s="507"/>
      <c r="C23" s="508" t="str">
        <f>'ME-Descarregamento'!$C$7</f>
        <v>MATERIAIS E EQUIPAMENTOS</v>
      </c>
      <c r="D23" s="508"/>
      <c r="E23" s="508"/>
      <c r="F23" s="508"/>
      <c r="G23" s="508"/>
      <c r="H23" s="510">
        <f>'ME-Descarregamento'!$K$12</f>
        <v>0</v>
      </c>
      <c r="I23" s="510"/>
      <c r="J23" s="510"/>
      <c r="K23" s="510"/>
      <c r="L23" s="2"/>
      <c r="M23" s="31"/>
      <c r="N23" s="28"/>
      <c r="O23" s="28"/>
      <c r="P23" s="28"/>
    </row>
    <row r="24" spans="1:17" s="1" customFormat="1">
      <c r="A24" s="237"/>
      <c r="B24" s="239"/>
      <c r="C24" s="524"/>
      <c r="D24" s="524"/>
      <c r="E24" s="524"/>
      <c r="F24" s="524"/>
      <c r="G24" s="524"/>
      <c r="H24" s="525"/>
      <c r="I24" s="525"/>
      <c r="J24" s="525"/>
      <c r="K24" s="525"/>
      <c r="L24" s="2"/>
      <c r="M24" s="31"/>
      <c r="N24" s="28"/>
      <c r="O24" s="28"/>
      <c r="P24" s="28"/>
    </row>
    <row r="25" spans="1:17" s="1" customFormat="1">
      <c r="A25" s="237"/>
      <c r="B25" s="242"/>
      <c r="C25" s="511" t="s">
        <v>7</v>
      </c>
      <c r="D25" s="511"/>
      <c r="E25" s="511"/>
      <c r="F25" s="511"/>
      <c r="G25" s="511"/>
      <c r="H25" s="512">
        <f>SUM(H9:K24)</f>
        <v>0</v>
      </c>
      <c r="I25" s="512"/>
      <c r="J25" s="512"/>
      <c r="K25" s="512"/>
      <c r="L25" s="3"/>
      <c r="M25" s="232"/>
      <c r="N25" s="506"/>
      <c r="O25" s="506"/>
      <c r="P25" s="506"/>
      <c r="Q25" s="506"/>
    </row>
    <row r="26" spans="1:17" s="1" customFormat="1">
      <c r="A26" s="237"/>
      <c r="B26" s="243"/>
      <c r="C26" s="531"/>
      <c r="D26" s="531"/>
      <c r="E26" s="531"/>
      <c r="F26" s="531"/>
      <c r="G26" s="531"/>
      <c r="H26" s="532"/>
      <c r="I26" s="532"/>
      <c r="J26" s="532"/>
      <c r="K26" s="532"/>
      <c r="M26" s="233"/>
      <c r="N26" s="234"/>
      <c r="O26" s="233"/>
      <c r="P26" s="28"/>
    </row>
    <row r="27" spans="1:17">
      <c r="B27" s="244"/>
      <c r="H27" s="248"/>
      <c r="I27" s="248"/>
      <c r="J27" s="248"/>
      <c r="K27" s="249"/>
      <c r="L27" s="27"/>
    </row>
    <row r="28" spans="1:17">
      <c r="H28" s="251"/>
      <c r="I28" s="251"/>
      <c r="J28" s="251"/>
      <c r="K28" s="251"/>
      <c r="L28" s="28"/>
    </row>
    <row r="29" spans="1:17">
      <c r="H29" s="251"/>
      <c r="I29" s="251"/>
      <c r="J29" s="251"/>
      <c r="K29" s="252"/>
      <c r="L29" s="28"/>
    </row>
    <row r="30" spans="1:17">
      <c r="H30" s="251"/>
      <c r="I30" s="251"/>
      <c r="J30" s="251"/>
      <c r="K30" s="252"/>
      <c r="L30" s="28"/>
    </row>
    <row r="31" spans="1:17">
      <c r="H31" s="251"/>
      <c r="I31" s="251"/>
      <c r="J31" s="251"/>
      <c r="K31" s="251"/>
      <c r="L31" s="28"/>
    </row>
    <row r="32" spans="1:17">
      <c r="H32" s="251"/>
      <c r="I32" s="251"/>
      <c r="J32" s="251"/>
      <c r="K32" s="252"/>
      <c r="L32" s="28"/>
    </row>
    <row r="33" spans="8:12">
      <c r="H33" s="251"/>
      <c r="I33" s="251"/>
      <c r="J33" s="251"/>
      <c r="K33" s="252"/>
      <c r="L33" s="28"/>
    </row>
    <row r="36" spans="8:12">
      <c r="I36" s="253"/>
    </row>
    <row r="37" spans="8:12">
      <c r="I37" s="249"/>
    </row>
  </sheetData>
  <sheetProtection algorithmName="SHA-512" hashValue="EIUp7PpuEopgroIijrBqoHQE9CE1JAbia+MJdceCtNax/v7keo5LgjCFbjqjOtIzj90Z7q72BIk9EVu0lQFUkA==" saltValue="dcyD/jXQYI0o5lVHgmIIkw==" spinCount="100000" sheet="1" objects="1" scenarios="1" formatColumns="0" formatRows="0"/>
  <mergeCells count="53">
    <mergeCell ref="B1:C1"/>
    <mergeCell ref="D1:K1"/>
    <mergeCell ref="C26:G26"/>
    <mergeCell ref="H26:K26"/>
    <mergeCell ref="C24:G24"/>
    <mergeCell ref="H24:K24"/>
    <mergeCell ref="C3:K3"/>
    <mergeCell ref="C4:K4"/>
    <mergeCell ref="C5:K5"/>
    <mergeCell ref="C18:G18"/>
    <mergeCell ref="H18:K18"/>
    <mergeCell ref="C15:G15"/>
    <mergeCell ref="H15:K15"/>
    <mergeCell ref="C9:G9"/>
    <mergeCell ref="H9:K9"/>
    <mergeCell ref="C6:K7"/>
    <mergeCell ref="C12:G12"/>
    <mergeCell ref="H12:K12"/>
    <mergeCell ref="C8:G8"/>
    <mergeCell ref="B16:B17"/>
    <mergeCell ref="C16:G16"/>
    <mergeCell ref="H16:K16"/>
    <mergeCell ref="C17:G17"/>
    <mergeCell ref="H17:K17"/>
    <mergeCell ref="B13:B14"/>
    <mergeCell ref="C13:G13"/>
    <mergeCell ref="H13:K13"/>
    <mergeCell ref="C14:G14"/>
    <mergeCell ref="H14:K14"/>
    <mergeCell ref="B10:B11"/>
    <mergeCell ref="C10:G10"/>
    <mergeCell ref="H10:K10"/>
    <mergeCell ref="C11:G11"/>
    <mergeCell ref="H11:K11"/>
    <mergeCell ref="B2:B3"/>
    <mergeCell ref="B4:B7"/>
    <mergeCell ref="C2:K2"/>
    <mergeCell ref="H8:K8"/>
    <mergeCell ref="N25:Q25"/>
    <mergeCell ref="B19:B20"/>
    <mergeCell ref="C19:G19"/>
    <mergeCell ref="H19:K19"/>
    <mergeCell ref="C20:G20"/>
    <mergeCell ref="H20:K20"/>
    <mergeCell ref="C21:G21"/>
    <mergeCell ref="H21:K21"/>
    <mergeCell ref="B22:B23"/>
    <mergeCell ref="C22:G22"/>
    <mergeCell ref="H22:K22"/>
    <mergeCell ref="C23:G23"/>
    <mergeCell ref="H23:K23"/>
    <mergeCell ref="C25:G25"/>
    <mergeCell ref="H25:K2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useFirstPageNumber="1" horizontalDpi="300" verticalDpi="300" r:id="rId1"/>
  <headerFooter scaleWithDoc="0">
    <oddHeader>&amp;L&amp;"Book Antiqua,Negrito"&amp;10Rev-3&amp;C&amp;"Book Antiqua,Negrito"&amp;10Segunda Etapa&amp;R&amp;G</oddHeader>
    <oddFooter>&amp;L&amp;"Arial,Negrito"&amp;10CTR 464&amp;C&amp;"Arial,Negrito"&amp;10 4.&amp;P&amp;R&amp;"Arial,Itálico"&amp;10Origem: 408-Orçamento_Rel 2_Rel 6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tabColor rgb="FFFFFF00"/>
  </sheetPr>
  <dimension ref="A2:AMJ23"/>
  <sheetViews>
    <sheetView showGridLines="0" zoomScaleNormal="100" workbookViewId="0"/>
  </sheetViews>
  <sheetFormatPr defaultColWidth="9.140625" defaultRowHeight="15.75"/>
  <cols>
    <col min="1" max="1" width="3.7109375" style="237" customWidth="1"/>
    <col min="2" max="2" width="8.85546875" style="250" customWidth="1"/>
    <col min="3" max="3" width="35.85546875" style="245" customWidth="1"/>
    <col min="4" max="4" width="9.7109375" style="245" customWidth="1"/>
    <col min="5" max="5" width="11.140625" style="246" customWidth="1"/>
    <col min="6" max="6" width="8.7109375" style="247" customWidth="1"/>
    <col min="7" max="7" width="11.7109375" style="246" customWidth="1"/>
    <col min="8" max="8" width="15.7109375" style="247" customWidth="1"/>
    <col min="9" max="9" width="8.85546875" style="247" customWidth="1"/>
    <col min="10" max="11" width="20.7109375" style="247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225"/>
  </cols>
  <sheetData>
    <row r="2" spans="1:48" ht="18" customHeight="1">
      <c r="A2" s="235"/>
      <c r="B2" s="513" t="s">
        <v>0</v>
      </c>
      <c r="C2" s="521" t="s">
        <v>1</v>
      </c>
      <c r="D2" s="522"/>
      <c r="E2" s="522"/>
      <c r="F2" s="522"/>
      <c r="G2" s="522"/>
      <c r="H2" s="522"/>
      <c r="I2" s="522"/>
      <c r="J2" s="522"/>
      <c r="K2" s="523"/>
    </row>
    <row r="3" spans="1:48" ht="18" customHeight="1">
      <c r="A3" s="235"/>
      <c r="B3" s="513"/>
      <c r="C3" s="533" t="s">
        <v>188</v>
      </c>
      <c r="D3" s="534"/>
      <c r="E3" s="534"/>
      <c r="F3" s="534"/>
      <c r="G3" s="534"/>
      <c r="H3" s="534"/>
      <c r="I3" s="534"/>
      <c r="J3" s="534"/>
      <c r="K3" s="535"/>
      <c r="M3" s="226"/>
      <c r="N3" s="227"/>
      <c r="O3" s="227"/>
      <c r="P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8"/>
    </row>
    <row r="4" spans="1:48" ht="18" customHeight="1">
      <c r="A4" s="235"/>
      <c r="B4" s="514" t="s">
        <v>2</v>
      </c>
      <c r="C4" s="533" t="s">
        <v>192</v>
      </c>
      <c r="D4" s="534"/>
      <c r="E4" s="534"/>
      <c r="F4" s="534"/>
      <c r="G4" s="534"/>
      <c r="H4" s="534"/>
      <c r="I4" s="534"/>
      <c r="J4" s="534"/>
      <c r="K4" s="535"/>
    </row>
    <row r="5" spans="1:48" ht="30" customHeight="1">
      <c r="A5" s="235"/>
      <c r="B5" s="514"/>
      <c r="C5" s="516" t="s">
        <v>356</v>
      </c>
      <c r="D5" s="517"/>
      <c r="E5" s="517"/>
      <c r="F5" s="517"/>
      <c r="G5" s="517"/>
      <c r="H5" s="517"/>
      <c r="I5" s="517"/>
      <c r="J5" s="517"/>
      <c r="K5" s="518"/>
      <c r="M5" s="381"/>
    </row>
    <row r="6" spans="1:48" ht="18" customHeight="1">
      <c r="A6" s="235"/>
      <c r="B6" s="514"/>
      <c r="C6" s="537" t="s">
        <v>381</v>
      </c>
      <c r="D6" s="537"/>
      <c r="E6" s="537"/>
      <c r="F6" s="537"/>
      <c r="G6" s="537"/>
      <c r="H6" s="519" t="s">
        <v>3</v>
      </c>
      <c r="I6" s="519"/>
      <c r="J6" s="519"/>
      <c r="K6" s="567">
        <v>0.24179999999999999</v>
      </c>
    </row>
    <row r="7" spans="1:48" ht="18" customHeight="1">
      <c r="A7" s="235"/>
      <c r="B7" s="515"/>
      <c r="C7" s="537" t="s">
        <v>8</v>
      </c>
      <c r="D7" s="537"/>
      <c r="E7" s="537"/>
      <c r="F7" s="537"/>
      <c r="G7" s="537"/>
      <c r="H7" s="520" t="s">
        <v>4</v>
      </c>
      <c r="I7" s="520"/>
      <c r="J7" s="520"/>
      <c r="K7" s="566">
        <v>0.14019999999999999</v>
      </c>
    </row>
    <row r="8" spans="1:48" ht="54" customHeight="1">
      <c r="A8" s="235"/>
      <c r="B8" s="236" t="s">
        <v>5</v>
      </c>
      <c r="C8" s="256" t="s">
        <v>6</v>
      </c>
      <c r="D8" s="257" t="s">
        <v>9</v>
      </c>
      <c r="E8" s="258" t="s">
        <v>10</v>
      </c>
      <c r="F8" s="256" t="s">
        <v>11</v>
      </c>
      <c r="G8" s="258" t="s">
        <v>12</v>
      </c>
      <c r="H8" s="256" t="s">
        <v>189</v>
      </c>
      <c r="I8" s="256" t="s">
        <v>13</v>
      </c>
      <c r="J8" s="256" t="s">
        <v>190</v>
      </c>
      <c r="K8" s="256" t="s">
        <v>191</v>
      </c>
    </row>
    <row r="9" spans="1:48" s="28" customFormat="1">
      <c r="A9" s="254"/>
      <c r="B9" s="222"/>
      <c r="C9" s="80"/>
      <c r="D9" s="259"/>
      <c r="E9" s="260"/>
      <c r="F9" s="260"/>
      <c r="G9" s="261"/>
      <c r="H9" s="260"/>
      <c r="I9" s="260"/>
      <c r="J9" s="260"/>
      <c r="K9" s="81"/>
    </row>
    <row r="10" spans="1:48" s="28" customFormat="1" ht="31.5">
      <c r="A10" s="254"/>
      <c r="B10" s="222">
        <f>B14</f>
        <v>1</v>
      </c>
      <c r="C10" s="80" t="str">
        <f>UPPER(C14)</f>
        <v>OPERAÇÃO E MANUTENÇÃO DO CANTEIRO DE OBRAS</v>
      </c>
      <c r="D10" s="259"/>
      <c r="E10" s="260"/>
      <c r="F10" s="260"/>
      <c r="G10" s="261"/>
      <c r="H10" s="260"/>
      <c r="I10" s="260"/>
      <c r="J10" s="260"/>
      <c r="K10" s="379">
        <f>K17</f>
        <v>0</v>
      </c>
    </row>
    <row r="11" spans="1:48" s="28" customFormat="1">
      <c r="A11" s="254"/>
      <c r="B11" s="222"/>
      <c r="C11" s="80"/>
      <c r="D11" s="259"/>
      <c r="E11" s="260"/>
      <c r="F11" s="260"/>
      <c r="G11" s="261"/>
      <c r="H11" s="260"/>
      <c r="I11" s="260"/>
      <c r="J11" s="260"/>
      <c r="K11" s="81"/>
    </row>
    <row r="12" spans="1:48" s="28" customFormat="1">
      <c r="A12" s="254"/>
      <c r="B12" s="262"/>
      <c r="C12" s="263" t="s">
        <v>7</v>
      </c>
      <c r="D12" s="263"/>
      <c r="E12" s="263"/>
      <c r="F12" s="263"/>
      <c r="G12" s="264"/>
      <c r="H12" s="263"/>
      <c r="I12" s="263"/>
      <c r="J12" s="263"/>
      <c r="K12" s="380">
        <f>SUM(K9:K11)</f>
        <v>0</v>
      </c>
      <c r="L12" s="500"/>
      <c r="M12" s="501"/>
    </row>
    <row r="13" spans="1:48" s="28" customFormat="1">
      <c r="A13" s="254"/>
      <c r="B13" s="265"/>
      <c r="C13" s="266"/>
      <c r="D13" s="266"/>
      <c r="E13" s="267"/>
      <c r="F13" s="267"/>
      <c r="G13" s="268"/>
      <c r="H13" s="268"/>
      <c r="I13" s="268"/>
      <c r="J13" s="268"/>
      <c r="K13" s="209"/>
      <c r="M13" s="502"/>
    </row>
    <row r="14" spans="1:48" s="503" customFormat="1" ht="32.25" thickBot="1">
      <c r="A14" s="255"/>
      <c r="B14" s="269">
        <v>1</v>
      </c>
      <c r="C14" s="270" t="s">
        <v>25</v>
      </c>
      <c r="D14" s="271"/>
      <c r="E14" s="272"/>
      <c r="F14" s="272"/>
      <c r="G14" s="273"/>
      <c r="H14" s="273"/>
      <c r="I14" s="274"/>
      <c r="J14" s="274"/>
      <c r="K14" s="275"/>
      <c r="L14" s="28"/>
      <c r="M14" s="28"/>
      <c r="N14" s="28"/>
      <c r="O14" s="28"/>
      <c r="P14" s="28"/>
    </row>
    <row r="15" spans="1:48" s="28" customFormat="1" ht="16.5" thickBot="1">
      <c r="A15" s="254"/>
      <c r="B15" s="276" t="s">
        <v>18</v>
      </c>
      <c r="C15" s="277" t="str">
        <f>'Q-Op Canteiro'!$B$27</f>
        <v>Plano compartilhado de telefonia móvel</v>
      </c>
      <c r="D15" s="278"/>
      <c r="E15" s="279"/>
      <c r="F15" s="280" t="s">
        <v>108</v>
      </c>
      <c r="G15" s="281">
        <f>ROUND('Q-Op Canteiro'!$C$34,2)</f>
        <v>1488</v>
      </c>
      <c r="H15" s="300"/>
      <c r="I15" s="29">
        <f>$K$6</f>
        <v>0.24179999999999999</v>
      </c>
      <c r="J15" s="299">
        <f t="shared" ref="J15" si="0">ROUND(H15*(I15+1),2)</f>
        <v>0</v>
      </c>
      <c r="K15" s="299">
        <f t="shared" ref="K15" si="1">ROUND(G15*J15,2)</f>
        <v>0</v>
      </c>
    </row>
    <row r="16" spans="1:48" s="503" customFormat="1">
      <c r="A16" s="255"/>
      <c r="B16" s="276"/>
      <c r="C16" s="282"/>
      <c r="D16" s="283"/>
      <c r="E16" s="272"/>
      <c r="F16" s="272"/>
      <c r="G16" s="273"/>
      <c r="H16" s="273"/>
      <c r="I16" s="274"/>
      <c r="J16" s="274"/>
      <c r="K16" s="275"/>
      <c r="L16" s="28"/>
      <c r="M16" s="28"/>
      <c r="N16" s="28"/>
      <c r="O16" s="28"/>
      <c r="P16" s="28"/>
    </row>
    <row r="17" spans="1:16" s="503" customFormat="1">
      <c r="A17" s="255"/>
      <c r="B17" s="276"/>
      <c r="C17" s="263" t="s">
        <v>24</v>
      </c>
      <c r="D17" s="284"/>
      <c r="E17" s="285"/>
      <c r="F17" s="285"/>
      <c r="G17" s="286"/>
      <c r="H17" s="286"/>
      <c r="I17" s="287"/>
      <c r="J17" s="274"/>
      <c r="K17" s="301">
        <f>SUM(K15:K16)</f>
        <v>0</v>
      </c>
      <c r="L17" s="28"/>
      <c r="M17" s="28"/>
      <c r="N17" s="28"/>
      <c r="O17" s="28"/>
      <c r="P17" s="28"/>
    </row>
    <row r="18" spans="1:16" s="503" customFormat="1">
      <c r="A18" s="255"/>
      <c r="B18" s="276"/>
      <c r="C18" s="263"/>
      <c r="D18" s="284"/>
      <c r="E18" s="285"/>
      <c r="F18" s="285"/>
      <c r="G18" s="286"/>
      <c r="H18" s="286"/>
      <c r="I18" s="287"/>
      <c r="J18" s="274"/>
      <c r="K18" s="288"/>
      <c r="L18" s="28"/>
      <c r="M18" s="28"/>
      <c r="N18" s="28"/>
      <c r="O18" s="28"/>
      <c r="P18" s="28"/>
    </row>
    <row r="19" spans="1:16" s="503" customFormat="1" ht="31.5">
      <c r="A19" s="255"/>
      <c r="B19" s="276"/>
      <c r="C19" s="289" t="s">
        <v>382</v>
      </c>
      <c r="D19" s="284"/>
      <c r="E19" s="285"/>
      <c r="F19" s="285"/>
      <c r="G19" s="286"/>
      <c r="H19" s="286"/>
      <c r="I19" s="287"/>
      <c r="J19" s="274"/>
      <c r="K19" s="288"/>
      <c r="L19" s="504"/>
      <c r="M19" s="505"/>
    </row>
    <row r="20" spans="1:16" s="503" customFormat="1">
      <c r="A20" s="255"/>
      <c r="B20" s="276"/>
      <c r="C20" s="263"/>
      <c r="D20" s="284"/>
      <c r="E20" s="285"/>
      <c r="F20" s="285"/>
      <c r="G20" s="286"/>
      <c r="H20" s="286"/>
      <c r="I20" s="287"/>
      <c r="J20" s="274"/>
      <c r="K20" s="288"/>
      <c r="L20" s="504"/>
      <c r="M20" s="505"/>
    </row>
    <row r="21" spans="1:16" s="503" customFormat="1">
      <c r="A21" s="255"/>
      <c r="B21" s="276"/>
      <c r="C21" s="263"/>
      <c r="D21" s="284"/>
      <c r="E21" s="285"/>
      <c r="F21" s="285"/>
      <c r="G21" s="286"/>
      <c r="H21" s="286"/>
      <c r="I21" s="287"/>
      <c r="J21" s="274"/>
      <c r="K21" s="288"/>
      <c r="L21" s="504"/>
      <c r="M21" s="505"/>
    </row>
    <row r="22" spans="1:16" s="28" customFormat="1">
      <c r="A22" s="254"/>
      <c r="B22" s="290"/>
      <c r="C22" s="291" t="s">
        <v>7</v>
      </c>
      <c r="D22" s="292"/>
      <c r="E22" s="293"/>
      <c r="F22" s="293"/>
      <c r="G22" s="294"/>
      <c r="H22" s="294"/>
      <c r="I22" s="294"/>
      <c r="J22" s="294"/>
      <c r="K22" s="302">
        <f>SUM(K14:K21)/2</f>
        <v>0</v>
      </c>
    </row>
    <row r="23" spans="1:16" s="28" customFormat="1">
      <c r="A23" s="254"/>
      <c r="B23" s="265"/>
      <c r="C23" s="295"/>
      <c r="D23" s="296"/>
      <c r="E23" s="297"/>
      <c r="F23" s="297"/>
      <c r="G23" s="268"/>
      <c r="H23" s="298"/>
      <c r="I23" s="298"/>
      <c r="J23" s="298"/>
      <c r="K23" s="268"/>
    </row>
  </sheetData>
  <sheetProtection algorithmName="SHA-512" hashValue="+d6YVURXNoKxLM3pH9twlsZYTYc4r3HzmsHsYjEPfSmcazJ5kplrrlQjTCwzQVHUg95Xmh2BUcXDQOtr0oyDgQ==" saltValue="2H9eBwaHqf+tAesfeBqjsQ==" spinCount="100000" sheet="1" objects="1" scenarios="1" formatColumns="0" formatRows="0"/>
  <mergeCells count="10">
    <mergeCell ref="B2:B3"/>
    <mergeCell ref="B4:B7"/>
    <mergeCell ref="C2:K2"/>
    <mergeCell ref="C3:K3"/>
    <mergeCell ref="C4:K4"/>
    <mergeCell ref="C5:K5"/>
    <mergeCell ref="C6:G6"/>
    <mergeCell ref="H6:J6"/>
    <mergeCell ref="C7:G7"/>
    <mergeCell ref="H7:J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 4.&amp;P&amp;R&amp;"Arial,Itálico"&amp;10Origem: 408-Orçamento_Rel 2_Rel 6</oddFooter>
  </headerFooter>
  <rowBreaks count="1" manualBreakCount="1">
    <brk id="13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tabColor rgb="FFFFFF00"/>
  </sheetPr>
  <dimension ref="A2:AMJ112"/>
  <sheetViews>
    <sheetView showGridLines="0" zoomScaleNormal="100" workbookViewId="0"/>
  </sheetViews>
  <sheetFormatPr defaultColWidth="9.140625" defaultRowHeight="15.75"/>
  <cols>
    <col min="1" max="1" width="3.7109375" style="237" customWidth="1"/>
    <col min="2" max="2" width="8.85546875" style="250" customWidth="1"/>
    <col min="3" max="3" width="35.85546875" style="245" customWidth="1"/>
    <col min="4" max="4" width="9.7109375" style="245" customWidth="1"/>
    <col min="5" max="5" width="11.140625" style="246" customWidth="1"/>
    <col min="6" max="6" width="8.7109375" style="247" customWidth="1"/>
    <col min="7" max="7" width="11.7109375" style="246" customWidth="1"/>
    <col min="8" max="8" width="20.7109375" style="247" customWidth="1"/>
    <col min="9" max="9" width="8.85546875" style="247" customWidth="1"/>
    <col min="10" max="11" width="20.7109375" style="247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225"/>
  </cols>
  <sheetData>
    <row r="2" spans="1:48" ht="18" customHeight="1">
      <c r="A2" s="235"/>
      <c r="B2" s="513" t="s">
        <v>0</v>
      </c>
      <c r="C2" s="521" t="s">
        <v>1</v>
      </c>
      <c r="D2" s="522"/>
      <c r="E2" s="522"/>
      <c r="F2" s="522"/>
      <c r="G2" s="522"/>
      <c r="H2" s="522"/>
      <c r="I2" s="522"/>
      <c r="J2" s="522"/>
      <c r="K2" s="523"/>
    </row>
    <row r="3" spans="1:48" ht="18" customHeight="1">
      <c r="A3" s="235"/>
      <c r="B3" s="513"/>
      <c r="C3" s="533" t="s">
        <v>188</v>
      </c>
      <c r="D3" s="534"/>
      <c r="E3" s="534"/>
      <c r="F3" s="534"/>
      <c r="G3" s="534"/>
      <c r="H3" s="534"/>
      <c r="I3" s="534"/>
      <c r="J3" s="534"/>
      <c r="K3" s="535"/>
      <c r="M3" s="226"/>
      <c r="N3" s="227"/>
      <c r="O3" s="227"/>
      <c r="P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8"/>
    </row>
    <row r="4" spans="1:48" ht="18" customHeight="1">
      <c r="A4" s="235"/>
      <c r="B4" s="514" t="s">
        <v>2</v>
      </c>
      <c r="C4" s="533" t="s">
        <v>192</v>
      </c>
      <c r="D4" s="534"/>
      <c r="E4" s="534"/>
      <c r="F4" s="534"/>
      <c r="G4" s="534"/>
      <c r="H4" s="534"/>
      <c r="I4" s="534"/>
      <c r="J4" s="534"/>
      <c r="K4" s="535"/>
    </row>
    <row r="5" spans="1:48" ht="30" customHeight="1">
      <c r="A5" s="235"/>
      <c r="B5" s="514"/>
      <c r="C5" s="516" t="s">
        <v>356</v>
      </c>
      <c r="D5" s="517"/>
      <c r="E5" s="517"/>
      <c r="F5" s="517"/>
      <c r="G5" s="517"/>
      <c r="H5" s="517"/>
      <c r="I5" s="517"/>
      <c r="J5" s="517"/>
      <c r="K5" s="518"/>
      <c r="M5" s="381"/>
    </row>
    <row r="6" spans="1:48" ht="18" customHeight="1">
      <c r="A6" s="235"/>
      <c r="B6" s="514"/>
      <c r="C6" s="537" t="s">
        <v>194</v>
      </c>
      <c r="D6" s="537"/>
      <c r="E6" s="537"/>
      <c r="F6" s="537"/>
      <c r="G6" s="537"/>
      <c r="H6" s="519" t="s">
        <v>3</v>
      </c>
      <c r="I6" s="519"/>
      <c r="J6" s="519"/>
      <c r="K6" s="567">
        <v>0.24179999999999999</v>
      </c>
    </row>
    <row r="7" spans="1:48" ht="18" customHeight="1">
      <c r="A7" s="235"/>
      <c r="B7" s="515"/>
      <c r="C7" s="537" t="s">
        <v>8</v>
      </c>
      <c r="D7" s="537"/>
      <c r="E7" s="537"/>
      <c r="F7" s="537"/>
      <c r="G7" s="537"/>
      <c r="H7" s="520" t="s">
        <v>4</v>
      </c>
      <c r="I7" s="520"/>
      <c r="J7" s="520"/>
      <c r="K7" s="566">
        <v>0.14019999999999999</v>
      </c>
    </row>
    <row r="8" spans="1:48" ht="54" customHeight="1">
      <c r="A8" s="235"/>
      <c r="B8" s="236" t="s">
        <v>5</v>
      </c>
      <c r="C8" s="256" t="s">
        <v>6</v>
      </c>
      <c r="D8" s="257" t="s">
        <v>9</v>
      </c>
      <c r="E8" s="258" t="s">
        <v>10</v>
      </c>
      <c r="F8" s="256" t="s">
        <v>11</v>
      </c>
      <c r="G8" s="258" t="s">
        <v>12</v>
      </c>
      <c r="H8" s="256" t="s">
        <v>189</v>
      </c>
      <c r="I8" s="256" t="s">
        <v>13</v>
      </c>
      <c r="J8" s="256" t="s">
        <v>190</v>
      </c>
      <c r="K8" s="256" t="s">
        <v>191</v>
      </c>
    </row>
    <row r="9" spans="1:48" s="1" customFormat="1">
      <c r="A9" s="237"/>
      <c r="B9" s="238"/>
      <c r="C9" s="383"/>
      <c r="D9" s="384"/>
      <c r="E9" s="385"/>
      <c r="F9" s="386"/>
      <c r="G9" s="387"/>
      <c r="H9" s="386"/>
      <c r="I9" s="386"/>
      <c r="J9" s="386"/>
      <c r="K9" s="388"/>
      <c r="L9" s="2"/>
      <c r="M9" s="2"/>
    </row>
    <row r="10" spans="1:48" s="1" customFormat="1">
      <c r="A10" s="237"/>
      <c r="B10" s="224">
        <f>B32</f>
        <v>1</v>
      </c>
      <c r="C10" s="80" t="str">
        <f>UPPER(C32)</f>
        <v>DEMOLIÇÕES / RETIRADAS</v>
      </c>
      <c r="D10" s="389"/>
      <c r="E10" s="390"/>
      <c r="F10" s="260"/>
      <c r="G10" s="261"/>
      <c r="H10" s="260"/>
      <c r="I10" s="260"/>
      <c r="J10" s="260"/>
      <c r="K10" s="379">
        <f>K36</f>
        <v>0</v>
      </c>
      <c r="L10" s="2"/>
      <c r="M10" s="2"/>
    </row>
    <row r="11" spans="1:48" s="1" customFormat="1">
      <c r="A11" s="237"/>
      <c r="B11" s="240"/>
      <c r="C11" s="391"/>
      <c r="D11" s="392"/>
      <c r="E11" s="393"/>
      <c r="F11" s="394"/>
      <c r="G11" s="395"/>
      <c r="H11" s="394"/>
      <c r="I11" s="394"/>
      <c r="J11" s="394"/>
      <c r="K11" s="396"/>
      <c r="L11" s="2"/>
      <c r="M11" s="2"/>
    </row>
    <row r="12" spans="1:48" s="1" customFormat="1">
      <c r="A12" s="237"/>
      <c r="B12" s="224">
        <f>B38</f>
        <v>2</v>
      </c>
      <c r="C12" s="80" t="str">
        <f>UPPER(C38)</f>
        <v>MOVIMENTO DE TERRA</v>
      </c>
      <c r="D12" s="389"/>
      <c r="E12" s="390"/>
      <c r="F12" s="260"/>
      <c r="G12" s="261"/>
      <c r="H12" s="260"/>
      <c r="I12" s="260"/>
      <c r="J12" s="260"/>
      <c r="K12" s="379">
        <f>K44</f>
        <v>0</v>
      </c>
      <c r="L12" s="2"/>
      <c r="M12" s="2"/>
    </row>
    <row r="13" spans="1:48" s="1" customFormat="1">
      <c r="A13" s="237"/>
      <c r="B13" s="240"/>
      <c r="C13" s="391"/>
      <c r="D13" s="392"/>
      <c r="E13" s="393"/>
      <c r="F13" s="394"/>
      <c r="G13" s="395"/>
      <c r="H13" s="394"/>
      <c r="I13" s="394"/>
      <c r="J13" s="394"/>
      <c r="K13" s="396"/>
      <c r="L13" s="2"/>
      <c r="M13" s="2"/>
    </row>
    <row r="14" spans="1:48" s="1" customFormat="1">
      <c r="A14" s="237"/>
      <c r="B14" s="224">
        <f>B46</f>
        <v>3</v>
      </c>
      <c r="C14" s="84" t="str">
        <f>UPPER(C46)</f>
        <v>FUNDAÇÕES E ESTRUTURAS</v>
      </c>
      <c r="D14" s="389"/>
      <c r="E14" s="390"/>
      <c r="F14" s="260"/>
      <c r="G14" s="261"/>
      <c r="H14" s="260"/>
      <c r="I14" s="260"/>
      <c r="J14" s="260"/>
      <c r="K14" s="379">
        <f>K60</f>
        <v>0</v>
      </c>
      <c r="L14" s="2"/>
      <c r="M14" s="2"/>
    </row>
    <row r="15" spans="1:48" s="1" customFormat="1">
      <c r="A15" s="237"/>
      <c r="B15" s="240"/>
      <c r="C15" s="391"/>
      <c r="D15" s="392"/>
      <c r="E15" s="393"/>
      <c r="F15" s="394"/>
      <c r="G15" s="395"/>
      <c r="H15" s="394"/>
      <c r="I15" s="394"/>
      <c r="J15" s="394"/>
      <c r="K15" s="396"/>
      <c r="L15" s="2"/>
      <c r="M15" s="2"/>
    </row>
    <row r="16" spans="1:48" s="1" customFormat="1">
      <c r="A16" s="237"/>
      <c r="B16" s="224">
        <f>B62</f>
        <v>4</v>
      </c>
      <c r="C16" s="84" t="str">
        <f>UPPER(C62)</f>
        <v>ALVENARIA</v>
      </c>
      <c r="D16" s="389"/>
      <c r="E16" s="390"/>
      <c r="F16" s="260"/>
      <c r="G16" s="261"/>
      <c r="H16" s="260"/>
      <c r="I16" s="260"/>
      <c r="J16" s="260"/>
      <c r="K16" s="379">
        <f>K70</f>
        <v>0</v>
      </c>
      <c r="L16" s="2"/>
      <c r="M16" s="2"/>
    </row>
    <row r="17" spans="1:13" s="1" customFormat="1">
      <c r="A17" s="237"/>
      <c r="B17" s="240"/>
      <c r="C17" s="391"/>
      <c r="D17" s="392"/>
      <c r="E17" s="393"/>
      <c r="F17" s="394"/>
      <c r="G17" s="395"/>
      <c r="H17" s="394"/>
      <c r="I17" s="394"/>
      <c r="J17" s="394"/>
      <c r="K17" s="396"/>
      <c r="L17" s="2"/>
      <c r="M17" s="2"/>
    </row>
    <row r="18" spans="1:13" s="1" customFormat="1">
      <c r="A18" s="237"/>
      <c r="B18" s="224">
        <f>B72</f>
        <v>5</v>
      </c>
      <c r="C18" s="84" t="str">
        <f>UPPER(C72)</f>
        <v>REVESTIMENTOS</v>
      </c>
      <c r="D18" s="389"/>
      <c r="E18" s="390"/>
      <c r="F18" s="260"/>
      <c r="G18" s="261"/>
      <c r="H18" s="260"/>
      <c r="I18" s="260"/>
      <c r="J18" s="260"/>
      <c r="K18" s="379">
        <f>K77</f>
        <v>0</v>
      </c>
      <c r="L18" s="2"/>
      <c r="M18" s="2"/>
    </row>
    <row r="19" spans="1:13" s="1" customFormat="1">
      <c r="A19" s="237"/>
      <c r="B19" s="240"/>
      <c r="C19" s="391"/>
      <c r="D19" s="392"/>
      <c r="E19" s="393"/>
      <c r="F19" s="394"/>
      <c r="G19" s="395"/>
      <c r="H19" s="394"/>
      <c r="I19" s="394"/>
      <c r="J19" s="394"/>
      <c r="K19" s="396"/>
      <c r="L19" s="2"/>
      <c r="M19" s="2"/>
    </row>
    <row r="20" spans="1:13" s="1" customFormat="1">
      <c r="A20" s="237"/>
      <c r="B20" s="224">
        <f>B79</f>
        <v>6</v>
      </c>
      <c r="C20" s="84" t="str">
        <f>UPPER(C79)</f>
        <v>PINTURAS</v>
      </c>
      <c r="D20" s="389"/>
      <c r="E20" s="390"/>
      <c r="F20" s="260"/>
      <c r="G20" s="261"/>
      <c r="H20" s="260"/>
      <c r="I20" s="260"/>
      <c r="J20" s="260"/>
      <c r="K20" s="379">
        <f>K82</f>
        <v>0</v>
      </c>
      <c r="L20" s="2"/>
      <c r="M20" s="2"/>
    </row>
    <row r="21" spans="1:13" s="1" customFormat="1">
      <c r="A21" s="237"/>
      <c r="B21" s="240"/>
      <c r="C21" s="391"/>
      <c r="D21" s="392"/>
      <c r="E21" s="393"/>
      <c r="F21" s="394"/>
      <c r="G21" s="395"/>
      <c r="H21" s="394"/>
      <c r="I21" s="394"/>
      <c r="J21" s="394"/>
      <c r="K21" s="396"/>
      <c r="L21" s="2"/>
      <c r="M21" s="2"/>
    </row>
    <row r="22" spans="1:13" s="1" customFormat="1">
      <c r="A22" s="237"/>
      <c r="B22" s="224">
        <f>B84</f>
        <v>7</v>
      </c>
      <c r="C22" s="84" t="str">
        <f>UPPER(C84)</f>
        <v>PISOS</v>
      </c>
      <c r="D22" s="389"/>
      <c r="E22" s="390"/>
      <c r="F22" s="260"/>
      <c r="G22" s="261"/>
      <c r="H22" s="260"/>
      <c r="I22" s="260"/>
      <c r="J22" s="260"/>
      <c r="K22" s="379">
        <f>K87</f>
        <v>0</v>
      </c>
      <c r="L22" s="2"/>
      <c r="M22" s="2"/>
    </row>
    <row r="23" spans="1:13" s="1" customFormat="1">
      <c r="A23" s="237"/>
      <c r="B23" s="240"/>
      <c r="C23" s="391"/>
      <c r="D23" s="392"/>
      <c r="E23" s="393"/>
      <c r="F23" s="394"/>
      <c r="G23" s="395"/>
      <c r="H23" s="394"/>
      <c r="I23" s="394"/>
      <c r="J23" s="394"/>
      <c r="K23" s="396"/>
      <c r="L23" s="2"/>
      <c r="M23" s="2"/>
    </row>
    <row r="24" spans="1:13" s="1" customFormat="1">
      <c r="A24" s="237"/>
      <c r="B24" s="224">
        <f>B89</f>
        <v>8</v>
      </c>
      <c r="C24" s="84" t="str">
        <f>UPPER(C89)</f>
        <v>IMPERMEABILIZAÇÕES</v>
      </c>
      <c r="D24" s="389"/>
      <c r="E24" s="390"/>
      <c r="F24" s="260"/>
      <c r="G24" s="261"/>
      <c r="H24" s="260"/>
      <c r="I24" s="260"/>
      <c r="J24" s="260"/>
      <c r="K24" s="379">
        <f>K93</f>
        <v>0</v>
      </c>
      <c r="L24" s="2"/>
      <c r="M24" s="2"/>
    </row>
    <row r="25" spans="1:13" s="1" customFormat="1">
      <c r="A25" s="237"/>
      <c r="B25" s="224"/>
      <c r="C25" s="84"/>
      <c r="D25" s="389"/>
      <c r="E25" s="390"/>
      <c r="F25" s="260"/>
      <c r="G25" s="261"/>
      <c r="H25" s="260"/>
      <c r="I25" s="260"/>
      <c r="J25" s="260"/>
      <c r="K25" s="396"/>
      <c r="L25" s="2"/>
      <c r="M25" s="2"/>
    </row>
    <row r="26" spans="1:13" s="1" customFormat="1">
      <c r="A26" s="237"/>
      <c r="B26" s="224">
        <f>B95</f>
        <v>9</v>
      </c>
      <c r="C26" s="84" t="str">
        <f>UPPER(C95)</f>
        <v>FIXAÇÃO DOS TANQUES</v>
      </c>
      <c r="D26" s="389"/>
      <c r="E26" s="390"/>
      <c r="F26" s="260"/>
      <c r="G26" s="261"/>
      <c r="H26" s="260"/>
      <c r="I26" s="260"/>
      <c r="J26" s="260"/>
      <c r="K26" s="379">
        <f>K99</f>
        <v>0</v>
      </c>
      <c r="L26" s="2"/>
      <c r="M26" s="2"/>
    </row>
    <row r="27" spans="1:13" s="1" customFormat="1">
      <c r="A27" s="237"/>
      <c r="B27" s="240"/>
      <c r="C27" s="391"/>
      <c r="D27" s="392"/>
      <c r="E27" s="393"/>
      <c r="F27" s="394"/>
      <c r="G27" s="395"/>
      <c r="H27" s="394"/>
      <c r="I27" s="394"/>
      <c r="J27" s="394"/>
      <c r="K27" s="396"/>
      <c r="L27" s="2"/>
      <c r="M27" s="2"/>
    </row>
    <row r="28" spans="1:13" s="1" customFormat="1" ht="31.5">
      <c r="A28" s="237"/>
      <c r="B28" s="224">
        <f>B102</f>
        <v>10</v>
      </c>
      <c r="C28" s="84" t="str">
        <f>UPPER(C102)</f>
        <v>MONTAGEM DOS MATERIAIS E EQUIPAMENTOS</v>
      </c>
      <c r="D28" s="389"/>
      <c r="E28" s="390"/>
      <c r="F28" s="260"/>
      <c r="G28" s="261"/>
      <c r="H28" s="260"/>
      <c r="I28" s="260"/>
      <c r="J28" s="260"/>
      <c r="K28" s="379">
        <f>K106</f>
        <v>0</v>
      </c>
      <c r="L28" s="2"/>
      <c r="M28" s="2"/>
    </row>
    <row r="29" spans="1:13" s="1" customFormat="1">
      <c r="A29" s="237"/>
      <c r="B29" s="224"/>
      <c r="C29" s="84"/>
      <c r="D29" s="389"/>
      <c r="E29" s="390"/>
      <c r="F29" s="260"/>
      <c r="G29" s="261"/>
      <c r="H29" s="260"/>
      <c r="I29" s="260"/>
      <c r="J29" s="260"/>
      <c r="K29" s="396"/>
      <c r="L29" s="2"/>
      <c r="M29" s="2"/>
    </row>
    <row r="30" spans="1:13" s="1" customFormat="1">
      <c r="A30" s="237"/>
      <c r="B30" s="262"/>
      <c r="C30" s="263" t="s">
        <v>7</v>
      </c>
      <c r="D30" s="397"/>
      <c r="E30" s="398"/>
      <c r="F30" s="263"/>
      <c r="G30" s="264"/>
      <c r="H30" s="263"/>
      <c r="I30" s="263"/>
      <c r="J30" s="263"/>
      <c r="K30" s="380">
        <f>SUM(K9:K29)</f>
        <v>0</v>
      </c>
      <c r="L30" s="3"/>
    </row>
    <row r="31" spans="1:13" s="1" customFormat="1">
      <c r="A31" s="237"/>
      <c r="B31" s="243"/>
      <c r="C31" s="469"/>
      <c r="D31" s="479"/>
      <c r="E31" s="431"/>
      <c r="F31" s="472"/>
      <c r="G31" s="433"/>
      <c r="H31" s="433"/>
      <c r="I31" s="433"/>
      <c r="J31" s="433"/>
      <c r="K31" s="4"/>
      <c r="M31" s="435"/>
    </row>
    <row r="32" spans="1:13" s="1" customFormat="1" ht="16.5" thickBot="1">
      <c r="A32" s="237"/>
      <c r="B32" s="269">
        <v>1</v>
      </c>
      <c r="C32" s="270" t="s">
        <v>73</v>
      </c>
      <c r="D32" s="460"/>
      <c r="E32" s="426"/>
      <c r="F32" s="461"/>
      <c r="G32" s="428"/>
      <c r="H32" s="462"/>
      <c r="I32" s="462"/>
      <c r="J32" s="462"/>
      <c r="K32" s="408"/>
    </row>
    <row r="33" spans="1:13" s="8" customFormat="1" ht="32.25" thickBot="1">
      <c r="A33" s="247"/>
      <c r="B33" s="276" t="s">
        <v>14</v>
      </c>
      <c r="C33" s="277" t="s">
        <v>151</v>
      </c>
      <c r="D33" s="278"/>
      <c r="E33" s="279"/>
      <c r="F33" s="280" t="s">
        <v>32</v>
      </c>
      <c r="G33" s="281">
        <f>ROUND('Q-Adeq Contenção'!$C$14,2)</f>
        <v>1.1499999999999999</v>
      </c>
      <c r="H33" s="300"/>
      <c r="I33" s="29">
        <f>$K$6</f>
        <v>0.24179999999999999</v>
      </c>
      <c r="J33" s="299">
        <f>ROUND(H33*(I33+1),2)</f>
        <v>0</v>
      </c>
      <c r="K33" s="299">
        <f>ROUND(G33*J33,2)</f>
        <v>0</v>
      </c>
      <c r="M33" s="7"/>
    </row>
    <row r="34" spans="1:13" s="8" customFormat="1" ht="48" thickBot="1">
      <c r="A34" s="247"/>
      <c r="B34" s="276" t="s">
        <v>17</v>
      </c>
      <c r="C34" s="277" t="s">
        <v>31</v>
      </c>
      <c r="D34" s="278"/>
      <c r="E34" s="279"/>
      <c r="F34" s="280" t="s">
        <v>32</v>
      </c>
      <c r="G34" s="281">
        <f>ROUND('Q-Adeq Contenção'!$C$33,2)</f>
        <v>10.14</v>
      </c>
      <c r="H34" s="495"/>
      <c r="I34" s="29">
        <f>$K$6</f>
        <v>0.24179999999999999</v>
      </c>
      <c r="J34" s="299">
        <f>ROUND(H34*(I34+1),2)</f>
        <v>0</v>
      </c>
      <c r="K34" s="299">
        <f>ROUND(G34*J34,2)</f>
        <v>0</v>
      </c>
      <c r="M34" s="7"/>
    </row>
    <row r="35" spans="1:13" s="1" customFormat="1">
      <c r="A35" s="237"/>
      <c r="B35" s="424"/>
      <c r="C35" s="391"/>
      <c r="D35" s="464"/>
      <c r="E35" s="9"/>
      <c r="F35" s="461"/>
      <c r="G35" s="428"/>
      <c r="H35" s="462"/>
      <c r="I35" s="10"/>
      <c r="J35" s="407"/>
      <c r="K35" s="408"/>
    </row>
    <row r="36" spans="1:13" s="1" customFormat="1">
      <c r="A36" s="237"/>
      <c r="B36" s="424"/>
      <c r="C36" s="263" t="s">
        <v>24</v>
      </c>
      <c r="D36" s="460"/>
      <c r="E36" s="465"/>
      <c r="F36" s="466"/>
      <c r="G36" s="467"/>
      <c r="H36" s="468"/>
      <c r="I36" s="10"/>
      <c r="J36" s="407"/>
      <c r="K36" s="301">
        <f>SUM(K33:K35)</f>
        <v>0</v>
      </c>
    </row>
    <row r="37" spans="1:13" s="1" customFormat="1">
      <c r="A37" s="237"/>
      <c r="B37" s="424"/>
      <c r="C37" s="391"/>
      <c r="D37" s="474"/>
      <c r="E37" s="426"/>
      <c r="F37" s="461"/>
      <c r="G37" s="428"/>
      <c r="H37" s="462"/>
      <c r="I37" s="10"/>
      <c r="J37" s="407"/>
      <c r="K37" s="408"/>
    </row>
    <row r="38" spans="1:13" s="5" customFormat="1" ht="16.5" thickBot="1">
      <c r="A38" s="402"/>
      <c r="B38" s="269">
        <v>2</v>
      </c>
      <c r="C38" s="270" t="s">
        <v>33</v>
      </c>
      <c r="D38" s="403"/>
      <c r="E38" s="404"/>
      <c r="F38" s="405"/>
      <c r="G38" s="406"/>
      <c r="H38" s="407"/>
      <c r="I38" s="10"/>
      <c r="J38" s="407"/>
      <c r="K38" s="408"/>
      <c r="L38" s="6"/>
      <c r="M38" s="7"/>
    </row>
    <row r="39" spans="1:13" s="8" customFormat="1" ht="48" thickBot="1">
      <c r="A39" s="247"/>
      <c r="B39" s="276" t="s">
        <v>26</v>
      </c>
      <c r="C39" s="277" t="s">
        <v>203</v>
      </c>
      <c r="D39" s="278"/>
      <c r="E39" s="279"/>
      <c r="F39" s="280" t="s">
        <v>32</v>
      </c>
      <c r="G39" s="281">
        <f>ROUND('Q-Adeq Contenção'!$C$53,2)</f>
        <v>19.55</v>
      </c>
      <c r="H39" s="300"/>
      <c r="I39" s="29">
        <f t="shared" ref="I39:I42" si="0">$K$6</f>
        <v>0.24179999999999999</v>
      </c>
      <c r="J39" s="299">
        <f>ROUND(H39*(I39+1),2)</f>
        <v>0</v>
      </c>
      <c r="K39" s="299">
        <f>ROUND(G39*J39,2)</f>
        <v>0</v>
      </c>
      <c r="M39" s="7"/>
    </row>
    <row r="40" spans="1:13" s="8" customFormat="1" ht="63.75" thickBot="1">
      <c r="A40" s="247"/>
      <c r="B40" s="276" t="s">
        <v>34</v>
      </c>
      <c r="C40" s="277" t="s">
        <v>204</v>
      </c>
      <c r="D40" s="278"/>
      <c r="E40" s="279"/>
      <c r="F40" s="280" t="s">
        <v>32</v>
      </c>
      <c r="G40" s="281">
        <f>ROUND('Q-Adeq Contenção'!$C$64,2)</f>
        <v>14.92</v>
      </c>
      <c r="H40" s="300"/>
      <c r="I40" s="29">
        <f t="shared" si="0"/>
        <v>0.24179999999999999</v>
      </c>
      <c r="J40" s="299">
        <f t="shared" ref="J40:J42" si="1">ROUND(H40*(I40+1),2)</f>
        <v>0</v>
      </c>
      <c r="K40" s="299">
        <f t="shared" ref="K40:K42" si="2">ROUND(G40*J40,2)</f>
        <v>0</v>
      </c>
      <c r="M40" s="7"/>
    </row>
    <row r="41" spans="1:13" s="8" customFormat="1" ht="79.5" thickBot="1">
      <c r="A41" s="247"/>
      <c r="B41" s="276" t="s">
        <v>35</v>
      </c>
      <c r="C41" s="277" t="s">
        <v>196</v>
      </c>
      <c r="D41" s="278"/>
      <c r="E41" s="279"/>
      <c r="F41" s="280" t="s">
        <v>32</v>
      </c>
      <c r="G41" s="281">
        <f>ROUND('Q-Adeq Contenção'!$C$74,2)</f>
        <v>6.02</v>
      </c>
      <c r="H41" s="300"/>
      <c r="I41" s="29">
        <f t="shared" si="0"/>
        <v>0.24179999999999999</v>
      </c>
      <c r="J41" s="299">
        <f t="shared" si="1"/>
        <v>0</v>
      </c>
      <c r="K41" s="299">
        <f t="shared" si="2"/>
        <v>0</v>
      </c>
      <c r="M41" s="7"/>
    </row>
    <row r="42" spans="1:13" s="8" customFormat="1" ht="32.25" thickBot="1">
      <c r="A42" s="247"/>
      <c r="B42" s="276" t="s">
        <v>36</v>
      </c>
      <c r="C42" s="277" t="s">
        <v>197</v>
      </c>
      <c r="D42" s="278"/>
      <c r="E42" s="279"/>
      <c r="F42" s="280" t="s">
        <v>37</v>
      </c>
      <c r="G42" s="281">
        <f>ROUND('Q-Adeq Contenção'!$C$83,2)</f>
        <v>60.24</v>
      </c>
      <c r="H42" s="300"/>
      <c r="I42" s="29">
        <f t="shared" si="0"/>
        <v>0.24179999999999999</v>
      </c>
      <c r="J42" s="299">
        <f t="shared" si="1"/>
        <v>0</v>
      </c>
      <c r="K42" s="299">
        <f t="shared" si="2"/>
        <v>0</v>
      </c>
      <c r="M42" s="7"/>
    </row>
    <row r="43" spans="1:13" s="5" customFormat="1">
      <c r="A43" s="402"/>
      <c r="B43" s="410"/>
      <c r="C43" s="411"/>
      <c r="D43" s="403"/>
      <c r="E43" s="404"/>
      <c r="F43" s="405"/>
      <c r="G43" s="406"/>
      <c r="H43" s="407"/>
      <c r="I43" s="10"/>
      <c r="J43" s="407"/>
      <c r="K43" s="408"/>
      <c r="L43" s="6"/>
      <c r="M43" s="7"/>
    </row>
    <row r="44" spans="1:13" s="5" customFormat="1">
      <c r="A44" s="402"/>
      <c r="B44" s="410"/>
      <c r="C44" s="263" t="s">
        <v>29</v>
      </c>
      <c r="D44" s="412"/>
      <c r="E44" s="413"/>
      <c r="F44" s="414"/>
      <c r="G44" s="415"/>
      <c r="H44" s="416"/>
      <c r="I44" s="10"/>
      <c r="J44" s="407"/>
      <c r="K44" s="301">
        <f>SUM(K39:K43)</f>
        <v>0</v>
      </c>
      <c r="L44" s="6"/>
      <c r="M44" s="7"/>
    </row>
    <row r="45" spans="1:13" s="5" customFormat="1">
      <c r="A45" s="402"/>
      <c r="B45" s="410"/>
      <c r="C45" s="437"/>
      <c r="D45" s="412"/>
      <c r="E45" s="413"/>
      <c r="F45" s="414"/>
      <c r="G45" s="415"/>
      <c r="H45" s="416"/>
      <c r="I45" s="10"/>
      <c r="J45" s="407"/>
      <c r="K45" s="422"/>
      <c r="L45" s="6"/>
      <c r="M45" s="7"/>
    </row>
    <row r="46" spans="1:13" s="5" customFormat="1" ht="16.5" thickBot="1">
      <c r="A46" s="402"/>
      <c r="B46" s="269">
        <v>3</v>
      </c>
      <c r="C46" s="270" t="s">
        <v>38</v>
      </c>
      <c r="D46" s="403"/>
      <c r="E46" s="404"/>
      <c r="F46" s="405"/>
      <c r="G46" s="406"/>
      <c r="H46" s="407"/>
      <c r="I46" s="10"/>
      <c r="J46" s="407"/>
      <c r="K46" s="408"/>
      <c r="L46" s="6"/>
      <c r="M46" s="7"/>
    </row>
    <row r="47" spans="1:13" s="8" customFormat="1" ht="32.25" thickBot="1">
      <c r="A47" s="247"/>
      <c r="B47" s="276" t="s">
        <v>39</v>
      </c>
      <c r="C47" s="282" t="str">
        <f>'Q-Adeq Contenção'!B88</f>
        <v>Estaca tipo hélice contínua, diâmetro 25cm</v>
      </c>
      <c r="D47" s="278"/>
      <c r="E47" s="279"/>
      <c r="F47" s="280" t="s">
        <v>30</v>
      </c>
      <c r="G47" s="281">
        <f>ROUND('Q-Adeq Contenção'!C95,2)</f>
        <v>120</v>
      </c>
      <c r="H47" s="300"/>
      <c r="I47" s="29">
        <f t="shared" ref="I47:I58" si="3">$K$6</f>
        <v>0.24179999999999999</v>
      </c>
      <c r="J47" s="299">
        <f>ROUND(H47*(I47+1),2)</f>
        <v>0</v>
      </c>
      <c r="K47" s="299">
        <f>ROUND(G47*J47,2)</f>
        <v>0</v>
      </c>
      <c r="M47" s="7"/>
    </row>
    <row r="48" spans="1:13" s="8" customFormat="1" ht="16.5" thickBot="1">
      <c r="A48" s="247"/>
      <c r="B48" s="276" t="s">
        <v>40</v>
      </c>
      <c r="C48" s="277" t="s">
        <v>396</v>
      </c>
      <c r="D48" s="278"/>
      <c r="E48" s="279"/>
      <c r="F48" s="280" t="s">
        <v>30</v>
      </c>
      <c r="G48" s="281">
        <f>ROUND('Q-Adeq Contenção'!C106,2)</f>
        <v>12.5</v>
      </c>
      <c r="H48" s="300"/>
      <c r="I48" s="29">
        <f t="shared" si="3"/>
        <v>0.24179999999999999</v>
      </c>
      <c r="J48" s="299">
        <f>ROUND(H48*(I48+1),2)</f>
        <v>0</v>
      </c>
      <c r="K48" s="299">
        <f>ROUND(G48*J48,2)</f>
        <v>0</v>
      </c>
      <c r="M48" s="7"/>
    </row>
    <row r="49" spans="1:13" s="8" customFormat="1" ht="16.5" thickBot="1">
      <c r="A49" s="247"/>
      <c r="B49" s="276" t="s">
        <v>41</v>
      </c>
      <c r="C49" s="277" t="s">
        <v>152</v>
      </c>
      <c r="D49" s="278"/>
      <c r="E49" s="279"/>
      <c r="F49" s="280" t="s">
        <v>30</v>
      </c>
      <c r="G49" s="281">
        <f>ROUND('Q-Adeq Contenção'!$C$117,2)</f>
        <v>8</v>
      </c>
      <c r="H49" s="300"/>
      <c r="I49" s="29">
        <f t="shared" si="3"/>
        <v>0.24179999999999999</v>
      </c>
      <c r="J49" s="299">
        <f>ROUND(H49*(I49+1),2)</f>
        <v>0</v>
      </c>
      <c r="K49" s="299">
        <f>ROUND(G49*J49,2)</f>
        <v>0</v>
      </c>
      <c r="M49" s="7"/>
    </row>
    <row r="50" spans="1:13" s="8" customFormat="1" ht="16.5" thickBot="1">
      <c r="A50" s="247"/>
      <c r="B50" s="276" t="s">
        <v>44</v>
      </c>
      <c r="C50" s="277" t="s">
        <v>198</v>
      </c>
      <c r="D50" s="278"/>
      <c r="E50" s="279"/>
      <c r="F50" s="280" t="s">
        <v>32</v>
      </c>
      <c r="G50" s="281">
        <f>ROUND('Q-Adeq Contenção'!$C$134,2)</f>
        <v>0.82</v>
      </c>
      <c r="H50" s="300"/>
      <c r="I50" s="29">
        <f t="shared" si="3"/>
        <v>0.24179999999999999</v>
      </c>
      <c r="J50" s="299">
        <f t="shared" ref="J50:J58" si="4">ROUND(H50*(I50+1),2)</f>
        <v>0</v>
      </c>
      <c r="K50" s="299">
        <f t="shared" ref="K50:K58" si="5">ROUND(G50*J50,2)</f>
        <v>0</v>
      </c>
      <c r="M50" s="7"/>
    </row>
    <row r="51" spans="1:13" s="8" customFormat="1" ht="16.5" thickBot="1">
      <c r="A51" s="247"/>
      <c r="B51" s="276" t="s">
        <v>75</v>
      </c>
      <c r="C51" s="277" t="s">
        <v>153</v>
      </c>
      <c r="D51" s="278"/>
      <c r="E51" s="279"/>
      <c r="F51" s="280" t="s">
        <v>32</v>
      </c>
      <c r="G51" s="281">
        <f>ROUND('Q-Adeq Contenção'!$C$151,2)</f>
        <v>0.82</v>
      </c>
      <c r="H51" s="300"/>
      <c r="I51" s="29">
        <f t="shared" si="3"/>
        <v>0.24179999999999999</v>
      </c>
      <c r="J51" s="299">
        <f t="shared" si="4"/>
        <v>0</v>
      </c>
      <c r="K51" s="299">
        <f t="shared" si="5"/>
        <v>0</v>
      </c>
      <c r="M51" s="7"/>
    </row>
    <row r="52" spans="1:13" s="8" customFormat="1" ht="16.5" thickBot="1">
      <c r="A52" s="247"/>
      <c r="B52" s="276" t="s">
        <v>76</v>
      </c>
      <c r="C52" s="277" t="s">
        <v>205</v>
      </c>
      <c r="D52" s="278"/>
      <c r="E52" s="279"/>
      <c r="F52" s="280" t="s">
        <v>16</v>
      </c>
      <c r="G52" s="281">
        <f>ROUND('Q-Adeq Contenção'!$C$215,2)</f>
        <v>82.37</v>
      </c>
      <c r="H52" s="300"/>
      <c r="I52" s="29">
        <f t="shared" si="3"/>
        <v>0.24179999999999999</v>
      </c>
      <c r="J52" s="299">
        <f t="shared" si="4"/>
        <v>0</v>
      </c>
      <c r="K52" s="299">
        <f t="shared" si="5"/>
        <v>0</v>
      </c>
      <c r="M52" s="7"/>
    </row>
    <row r="53" spans="1:13" s="8" customFormat="1" ht="16.5" thickBot="1">
      <c r="A53" s="247"/>
      <c r="B53" s="276" t="s">
        <v>84</v>
      </c>
      <c r="C53" s="277" t="s">
        <v>206</v>
      </c>
      <c r="D53" s="278"/>
      <c r="E53" s="279"/>
      <c r="F53" s="280" t="s">
        <v>16</v>
      </c>
      <c r="G53" s="281">
        <f>ROUND('Q-Adeq Contenção'!$C$225,2)</f>
        <v>15.08</v>
      </c>
      <c r="H53" s="300"/>
      <c r="I53" s="29">
        <f t="shared" si="3"/>
        <v>0.24179999999999999</v>
      </c>
      <c r="J53" s="299">
        <f t="shared" si="4"/>
        <v>0</v>
      </c>
      <c r="K53" s="299">
        <f t="shared" si="5"/>
        <v>0</v>
      </c>
      <c r="M53" s="7"/>
    </row>
    <row r="54" spans="1:13" s="8" customFormat="1" ht="16.5" thickBot="1">
      <c r="A54" s="247"/>
      <c r="B54" s="276" t="s">
        <v>85</v>
      </c>
      <c r="C54" s="277" t="s">
        <v>74</v>
      </c>
      <c r="D54" s="278"/>
      <c r="E54" s="279"/>
      <c r="F54" s="280" t="s">
        <v>43</v>
      </c>
      <c r="G54" s="281">
        <f>ROUND('Q-Adeq Contenção'!$C$233,2)</f>
        <v>4348.6899999999996</v>
      </c>
      <c r="H54" s="300"/>
      <c r="I54" s="29">
        <f t="shared" si="3"/>
        <v>0.24179999999999999</v>
      </c>
      <c r="J54" s="299">
        <f t="shared" si="4"/>
        <v>0</v>
      </c>
      <c r="K54" s="299">
        <f t="shared" si="5"/>
        <v>0</v>
      </c>
      <c r="M54" s="7"/>
    </row>
    <row r="55" spans="1:13" s="8" customFormat="1" ht="48" thickBot="1">
      <c r="A55" s="247"/>
      <c r="B55" s="276" t="s">
        <v>154</v>
      </c>
      <c r="C55" s="277" t="s">
        <v>207</v>
      </c>
      <c r="D55" s="278"/>
      <c r="E55" s="279"/>
      <c r="F55" s="280" t="s">
        <v>32</v>
      </c>
      <c r="G55" s="281">
        <f>ROUND('Q-Adeq Contenção'!$C$277,2)</f>
        <v>2.96</v>
      </c>
      <c r="H55" s="300"/>
      <c r="I55" s="29">
        <f t="shared" si="3"/>
        <v>0.24179999999999999</v>
      </c>
      <c r="J55" s="299">
        <f t="shared" si="4"/>
        <v>0</v>
      </c>
      <c r="K55" s="299">
        <f t="shared" si="5"/>
        <v>0</v>
      </c>
      <c r="M55" s="7"/>
    </row>
    <row r="56" spans="1:13" s="8" customFormat="1" ht="48" thickBot="1">
      <c r="A56" s="247"/>
      <c r="B56" s="276" t="s">
        <v>419</v>
      </c>
      <c r="C56" s="277" t="s">
        <v>418</v>
      </c>
      <c r="D56" s="278"/>
      <c r="E56" s="279"/>
      <c r="F56" s="280" t="s">
        <v>32</v>
      </c>
      <c r="G56" s="281">
        <f>ROUND('Q-Adeq Contenção'!C308,2)</f>
        <v>19.05</v>
      </c>
      <c r="H56" s="300"/>
      <c r="I56" s="29">
        <f t="shared" si="3"/>
        <v>0.24179999999999999</v>
      </c>
      <c r="J56" s="299">
        <f t="shared" ref="J56" si="6">ROUND(H56*(I56+1),2)</f>
        <v>0</v>
      </c>
      <c r="K56" s="299">
        <f t="shared" ref="K56" si="7">ROUND(G56*J56,2)</f>
        <v>0</v>
      </c>
      <c r="M56" s="7"/>
    </row>
    <row r="57" spans="1:13" s="8" customFormat="1" ht="32.25" thickBot="1">
      <c r="A57" s="247"/>
      <c r="B57" s="276" t="s">
        <v>421</v>
      </c>
      <c r="C57" s="277" t="s">
        <v>208</v>
      </c>
      <c r="D57" s="278"/>
      <c r="E57" s="279"/>
      <c r="F57" s="280" t="s">
        <v>32</v>
      </c>
      <c r="G57" s="281">
        <f>ROUND('Q-Adeq Contenção'!$C$319,2)</f>
        <v>0.1</v>
      </c>
      <c r="H57" s="300"/>
      <c r="I57" s="29">
        <f t="shared" si="3"/>
        <v>0.24179999999999999</v>
      </c>
      <c r="J57" s="299">
        <f t="shared" si="4"/>
        <v>0</v>
      </c>
      <c r="K57" s="299">
        <f t="shared" si="5"/>
        <v>0</v>
      </c>
      <c r="M57" s="7"/>
    </row>
    <row r="58" spans="1:13" s="8" customFormat="1" ht="32.25" thickBot="1">
      <c r="A58" s="247"/>
      <c r="B58" s="276" t="s">
        <v>436</v>
      </c>
      <c r="C58" s="277" t="s">
        <v>155</v>
      </c>
      <c r="D58" s="278"/>
      <c r="E58" s="279"/>
      <c r="F58" s="280" t="s">
        <v>30</v>
      </c>
      <c r="G58" s="281">
        <f>ROUND('Q-Adeq Contenção'!$C$327,2)</f>
        <v>11.66</v>
      </c>
      <c r="H58" s="300"/>
      <c r="I58" s="29">
        <f t="shared" si="3"/>
        <v>0.24179999999999999</v>
      </c>
      <c r="J58" s="299">
        <f t="shared" si="4"/>
        <v>0</v>
      </c>
      <c r="K58" s="299">
        <f t="shared" si="5"/>
        <v>0</v>
      </c>
      <c r="M58" s="7"/>
    </row>
    <row r="59" spans="1:13" s="5" customFormat="1">
      <c r="A59" s="402"/>
      <c r="B59" s="410"/>
      <c r="C59" s="411"/>
      <c r="D59" s="403"/>
      <c r="E59" s="404"/>
      <c r="F59" s="405"/>
      <c r="G59" s="406"/>
      <c r="H59" s="407"/>
      <c r="I59" s="10"/>
      <c r="J59" s="407"/>
      <c r="K59" s="408"/>
      <c r="L59" s="6"/>
      <c r="M59" s="7"/>
    </row>
    <row r="60" spans="1:13" s="5" customFormat="1">
      <c r="A60" s="402"/>
      <c r="B60" s="410"/>
      <c r="C60" s="263" t="s">
        <v>45</v>
      </c>
      <c r="D60" s="412"/>
      <c r="E60" s="413"/>
      <c r="F60" s="414"/>
      <c r="G60" s="415"/>
      <c r="H60" s="416"/>
      <c r="I60" s="10"/>
      <c r="J60" s="407"/>
      <c r="K60" s="301">
        <f>SUM(K47:K59)</f>
        <v>0</v>
      </c>
      <c r="L60" s="6"/>
      <c r="M60" s="7"/>
    </row>
    <row r="61" spans="1:13" s="5" customFormat="1">
      <c r="A61" s="402"/>
      <c r="B61" s="410"/>
      <c r="C61" s="437"/>
      <c r="D61" s="412"/>
      <c r="E61" s="413"/>
      <c r="F61" s="414"/>
      <c r="G61" s="415"/>
      <c r="H61" s="416"/>
      <c r="I61" s="10"/>
      <c r="J61" s="407"/>
      <c r="K61" s="422"/>
      <c r="L61" s="6"/>
      <c r="M61" s="7"/>
    </row>
    <row r="62" spans="1:13" s="5" customFormat="1" ht="16.5" thickBot="1">
      <c r="A62" s="402"/>
      <c r="B62" s="269">
        <v>4</v>
      </c>
      <c r="C62" s="270" t="s">
        <v>156</v>
      </c>
      <c r="D62" s="403"/>
      <c r="E62" s="404"/>
      <c r="F62" s="405"/>
      <c r="G62" s="406"/>
      <c r="H62" s="407"/>
      <c r="I62" s="10"/>
      <c r="J62" s="407"/>
      <c r="K62" s="408"/>
      <c r="L62" s="6"/>
      <c r="M62" s="7"/>
    </row>
    <row r="63" spans="1:13" s="8" customFormat="1" ht="32.25" thickBot="1">
      <c r="A63" s="247"/>
      <c r="B63" s="276" t="s">
        <v>47</v>
      </c>
      <c r="C63" s="277" t="s">
        <v>157</v>
      </c>
      <c r="D63" s="278"/>
      <c r="E63" s="279"/>
      <c r="F63" s="280" t="s">
        <v>65</v>
      </c>
      <c r="G63" s="281">
        <f>ROUND('Q-Adeq Contenção'!$C$346,2)</f>
        <v>136</v>
      </c>
      <c r="H63" s="300"/>
      <c r="I63" s="29">
        <f t="shared" ref="I63:I68" si="8">$K$6</f>
        <v>0.24179999999999999</v>
      </c>
      <c r="J63" s="299">
        <f>ROUND(H63*(I63+1),2)</f>
        <v>0</v>
      </c>
      <c r="K63" s="299">
        <f>ROUND(G63*J63,2)</f>
        <v>0</v>
      </c>
      <c r="M63" s="7"/>
    </row>
    <row r="64" spans="1:13" s="8" customFormat="1" ht="32.25" thickBot="1">
      <c r="A64" s="247"/>
      <c r="B64" s="276" t="s">
        <v>72</v>
      </c>
      <c r="C64" s="277" t="s">
        <v>158</v>
      </c>
      <c r="D64" s="278"/>
      <c r="E64" s="279"/>
      <c r="F64" s="280" t="s">
        <v>65</v>
      </c>
      <c r="G64" s="281">
        <f>ROUND('Q-Adeq Contenção'!$C$360,2)</f>
        <v>68</v>
      </c>
      <c r="H64" s="300"/>
      <c r="I64" s="29">
        <f t="shared" si="8"/>
        <v>0.24179999999999999</v>
      </c>
      <c r="J64" s="299">
        <f t="shared" ref="J64:J66" si="9">ROUND(H64*(I64+1),2)</f>
        <v>0</v>
      </c>
      <c r="K64" s="299">
        <f t="shared" ref="K64:K66" si="10">ROUND(G64*J64,2)</f>
        <v>0</v>
      </c>
      <c r="M64" s="7"/>
    </row>
    <row r="65" spans="1:13" s="8" customFormat="1" ht="32.25" thickBot="1">
      <c r="A65" s="247"/>
      <c r="B65" s="276" t="s">
        <v>86</v>
      </c>
      <c r="C65" s="277" t="str">
        <f>'Q-Adeq Contenção'!B363</f>
        <v>Bloco de concreto estrutural 19x19x39cm (NBR 6136)</v>
      </c>
      <c r="D65" s="278"/>
      <c r="E65" s="279"/>
      <c r="F65" s="280" t="s">
        <v>65</v>
      </c>
      <c r="G65" s="281">
        <f>ROUND('Q-Adeq Contenção'!C369,2)</f>
        <v>50</v>
      </c>
      <c r="H65" s="300"/>
      <c r="I65" s="29">
        <f t="shared" si="8"/>
        <v>0.24179999999999999</v>
      </c>
      <c r="J65" s="299">
        <f t="shared" ref="J65" si="11">ROUND(H65*(I65+1),2)</f>
        <v>0</v>
      </c>
      <c r="K65" s="299">
        <f t="shared" ref="K65" si="12">ROUND(G65*J65,2)</f>
        <v>0</v>
      </c>
      <c r="M65" s="7"/>
    </row>
    <row r="66" spans="1:13" s="8" customFormat="1" ht="32.25" thickBot="1">
      <c r="A66" s="247"/>
      <c r="B66" s="480" t="s">
        <v>87</v>
      </c>
      <c r="C66" s="481" t="s">
        <v>199</v>
      </c>
      <c r="D66" s="482"/>
      <c r="E66" s="483"/>
      <c r="F66" s="484" t="s">
        <v>108</v>
      </c>
      <c r="G66" s="497">
        <f>ROUND('Q-Adeq Contenção'!$C$389,2)</f>
        <v>64.61</v>
      </c>
      <c r="H66" s="300"/>
      <c r="I66" s="85">
        <f t="shared" si="8"/>
        <v>0.24179999999999999</v>
      </c>
      <c r="J66" s="496">
        <f t="shared" si="9"/>
        <v>0</v>
      </c>
      <c r="K66" s="496">
        <f t="shared" si="10"/>
        <v>0</v>
      </c>
      <c r="M66" s="7"/>
    </row>
    <row r="67" spans="1:13" s="8" customFormat="1" ht="63.75" thickBot="1">
      <c r="A67" s="247"/>
      <c r="B67" s="276" t="s">
        <v>88</v>
      </c>
      <c r="C67" s="277" t="s">
        <v>200</v>
      </c>
      <c r="D67" s="278"/>
      <c r="E67" s="279"/>
      <c r="F67" s="280" t="s">
        <v>32</v>
      </c>
      <c r="G67" s="281">
        <f>ROUND('Q-Adeq Contenção'!$C$415,2)</f>
        <v>0.64</v>
      </c>
      <c r="H67" s="300"/>
      <c r="I67" s="29">
        <f t="shared" si="8"/>
        <v>0.24179999999999999</v>
      </c>
      <c r="J67" s="299">
        <f>ROUND(H67*(I67+1),2)</f>
        <v>0</v>
      </c>
      <c r="K67" s="299">
        <f>ROUND(G67*J67,2)</f>
        <v>0</v>
      </c>
      <c r="M67" s="7"/>
    </row>
    <row r="68" spans="1:13" s="8" customFormat="1" ht="63.75" thickBot="1">
      <c r="A68" s="247"/>
      <c r="B68" s="276" t="s">
        <v>420</v>
      </c>
      <c r="C68" s="277" t="s">
        <v>201</v>
      </c>
      <c r="D68" s="278"/>
      <c r="E68" s="279"/>
      <c r="F68" s="280" t="s">
        <v>32</v>
      </c>
      <c r="G68" s="281">
        <f>ROUND('Q-Adeq Contenção'!$C$438,2)</f>
        <v>2.1</v>
      </c>
      <c r="H68" s="300"/>
      <c r="I68" s="29">
        <f t="shared" si="8"/>
        <v>0.24179999999999999</v>
      </c>
      <c r="J68" s="299">
        <f>ROUND(H68*(I68+1),2)</f>
        <v>0</v>
      </c>
      <c r="K68" s="299">
        <f>ROUND(G68*J68,2)</f>
        <v>0</v>
      </c>
      <c r="M68" s="7"/>
    </row>
    <row r="69" spans="1:13" s="5" customFormat="1">
      <c r="A69" s="402"/>
      <c r="B69" s="410"/>
      <c r="C69" s="411"/>
      <c r="D69" s="403"/>
      <c r="E69" s="404"/>
      <c r="F69" s="405"/>
      <c r="G69" s="273"/>
      <c r="H69" s="407"/>
      <c r="I69" s="10"/>
      <c r="J69" s="407"/>
      <c r="K69" s="408"/>
      <c r="L69" s="6"/>
      <c r="M69" s="7"/>
    </row>
    <row r="70" spans="1:13" s="5" customFormat="1">
      <c r="A70" s="402"/>
      <c r="B70" s="410"/>
      <c r="C70" s="263" t="s">
        <v>50</v>
      </c>
      <c r="D70" s="412"/>
      <c r="E70" s="413"/>
      <c r="F70" s="414"/>
      <c r="G70" s="415"/>
      <c r="H70" s="416"/>
      <c r="I70" s="10"/>
      <c r="J70" s="407"/>
      <c r="K70" s="301">
        <f>SUM(K63:K69)</f>
        <v>0</v>
      </c>
      <c r="L70" s="6"/>
      <c r="M70" s="7"/>
    </row>
    <row r="71" spans="1:13" s="5" customFormat="1">
      <c r="A71" s="402"/>
      <c r="B71" s="410"/>
      <c r="C71" s="417"/>
      <c r="D71" s="403"/>
      <c r="E71" s="404"/>
      <c r="F71" s="405"/>
      <c r="G71" s="406"/>
      <c r="H71" s="407"/>
      <c r="I71" s="10"/>
      <c r="J71" s="407"/>
      <c r="K71" s="408"/>
      <c r="L71" s="6"/>
      <c r="M71" s="7"/>
    </row>
    <row r="72" spans="1:13" s="5" customFormat="1" ht="16.5" thickBot="1">
      <c r="A72" s="402"/>
      <c r="B72" s="269">
        <v>5</v>
      </c>
      <c r="C72" s="270" t="s">
        <v>159</v>
      </c>
      <c r="D72" s="403"/>
      <c r="E72" s="404"/>
      <c r="F72" s="405"/>
      <c r="G72" s="406"/>
      <c r="H72" s="407"/>
      <c r="I72" s="10"/>
      <c r="J72" s="407"/>
      <c r="K72" s="408"/>
      <c r="L72" s="6"/>
      <c r="M72" s="7"/>
    </row>
    <row r="73" spans="1:13" s="8" customFormat="1" ht="79.5" thickBot="1">
      <c r="A73" s="247"/>
      <c r="B73" s="276" t="s">
        <v>51</v>
      </c>
      <c r="C73" s="277" t="s">
        <v>202</v>
      </c>
      <c r="D73" s="278"/>
      <c r="E73" s="279"/>
      <c r="F73" s="280" t="s">
        <v>32</v>
      </c>
      <c r="G73" s="281">
        <f>ROUND('Q-Adeq Contenção'!$C$454,2)</f>
        <v>0.32</v>
      </c>
      <c r="H73" s="300"/>
      <c r="I73" s="29">
        <f t="shared" ref="I73:I75" si="13">$K$6</f>
        <v>0.24179999999999999</v>
      </c>
      <c r="J73" s="299">
        <f>ROUND(H73*(I73+1),2)</f>
        <v>0</v>
      </c>
      <c r="K73" s="299">
        <f>ROUND(G73*J73,2)</f>
        <v>0</v>
      </c>
      <c r="M73" s="7"/>
    </row>
    <row r="74" spans="1:13" s="8" customFormat="1" ht="16.5" thickBot="1">
      <c r="A74" s="247"/>
      <c r="B74" s="276" t="s">
        <v>53</v>
      </c>
      <c r="C74" s="277" t="s">
        <v>160</v>
      </c>
      <c r="D74" s="278"/>
      <c r="E74" s="279"/>
      <c r="F74" s="280" t="s">
        <v>16</v>
      </c>
      <c r="G74" s="281">
        <f>ROUND('Q-Adeq Contenção'!$C$467,2)</f>
        <v>64.61</v>
      </c>
      <c r="H74" s="300"/>
      <c r="I74" s="29">
        <f t="shared" si="13"/>
        <v>0.24179999999999999</v>
      </c>
      <c r="J74" s="299">
        <f>ROUND(H74*(I74+1),2)</f>
        <v>0</v>
      </c>
      <c r="K74" s="299">
        <f t="shared" ref="K74:K75" si="14">ROUND(G74*J74,2)</f>
        <v>0</v>
      </c>
      <c r="M74" s="7"/>
    </row>
    <row r="75" spans="1:13" s="8" customFormat="1" ht="16.5" thickBot="1">
      <c r="A75" s="247"/>
      <c r="B75" s="276" t="s">
        <v>77</v>
      </c>
      <c r="C75" s="277" t="s">
        <v>161</v>
      </c>
      <c r="D75" s="278"/>
      <c r="E75" s="279"/>
      <c r="F75" s="280" t="s">
        <v>16</v>
      </c>
      <c r="G75" s="281">
        <f>ROUND('Q-Adeq Contenção'!$C$480,2)</f>
        <v>32.299999999999997</v>
      </c>
      <c r="H75" s="300"/>
      <c r="I75" s="29">
        <f t="shared" si="13"/>
        <v>0.24179999999999999</v>
      </c>
      <c r="J75" s="299">
        <f>ROUND(H75*(I75+1),2)</f>
        <v>0</v>
      </c>
      <c r="K75" s="299">
        <f t="shared" si="14"/>
        <v>0</v>
      </c>
      <c r="M75" s="7"/>
    </row>
    <row r="76" spans="1:13" s="5" customFormat="1">
      <c r="A76" s="402"/>
      <c r="B76" s="410"/>
      <c r="C76" s="411"/>
      <c r="D76" s="403"/>
      <c r="E76" s="404"/>
      <c r="F76" s="405"/>
      <c r="G76" s="273"/>
      <c r="H76" s="407"/>
      <c r="I76" s="10"/>
      <c r="J76" s="407"/>
      <c r="K76" s="408"/>
      <c r="L76" s="6"/>
      <c r="M76" s="7"/>
    </row>
    <row r="77" spans="1:13" s="5" customFormat="1">
      <c r="A77" s="402"/>
      <c r="B77" s="410"/>
      <c r="C77" s="263" t="s">
        <v>55</v>
      </c>
      <c r="D77" s="412"/>
      <c r="E77" s="413"/>
      <c r="F77" s="414"/>
      <c r="G77" s="415"/>
      <c r="H77" s="416"/>
      <c r="I77" s="10"/>
      <c r="J77" s="407"/>
      <c r="K77" s="301">
        <f>SUM(K73:K76)</f>
        <v>0</v>
      </c>
      <c r="L77" s="6"/>
      <c r="M77" s="7"/>
    </row>
    <row r="78" spans="1:13" s="5" customFormat="1">
      <c r="A78" s="402"/>
      <c r="B78" s="410"/>
      <c r="C78" s="417"/>
      <c r="D78" s="403"/>
      <c r="E78" s="404"/>
      <c r="F78" s="405"/>
      <c r="G78" s="406"/>
      <c r="H78" s="407"/>
      <c r="I78" s="10"/>
      <c r="J78" s="407"/>
      <c r="K78" s="408"/>
      <c r="L78" s="6"/>
      <c r="M78" s="7"/>
    </row>
    <row r="79" spans="1:13" s="5" customFormat="1" ht="16.5" thickBot="1">
      <c r="A79" s="402"/>
      <c r="B79" s="269">
        <v>6</v>
      </c>
      <c r="C79" s="270" t="s">
        <v>58</v>
      </c>
      <c r="D79" s="485"/>
      <c r="E79" s="486"/>
      <c r="F79" s="272"/>
      <c r="G79" s="273"/>
      <c r="H79" s="274"/>
      <c r="I79" s="10"/>
      <c r="J79" s="407"/>
      <c r="K79" s="408"/>
      <c r="L79" s="6"/>
      <c r="M79" s="7"/>
    </row>
    <row r="80" spans="1:13" s="8" customFormat="1" ht="32.25" thickBot="1">
      <c r="A80" s="247"/>
      <c r="B80" s="276" t="s">
        <v>78</v>
      </c>
      <c r="C80" s="277" t="s">
        <v>162</v>
      </c>
      <c r="D80" s="278"/>
      <c r="E80" s="279"/>
      <c r="F80" s="280" t="s">
        <v>16</v>
      </c>
      <c r="G80" s="281">
        <f>ROUND('Q-Adeq Contenção'!$C$499,2)</f>
        <v>113.66</v>
      </c>
      <c r="H80" s="300"/>
      <c r="I80" s="29">
        <f>$K$6</f>
        <v>0.24179999999999999</v>
      </c>
      <c r="J80" s="299">
        <f>ROUND(H80*(I80+1),2)</f>
        <v>0</v>
      </c>
      <c r="K80" s="299">
        <f>ROUND(G80*J80,2)</f>
        <v>0</v>
      </c>
      <c r="M80" s="7"/>
    </row>
    <row r="81" spans="1:13" s="5" customFormat="1">
      <c r="A81" s="402"/>
      <c r="B81" s="410"/>
      <c r="C81" s="411"/>
      <c r="D81" s="403"/>
      <c r="E81" s="404"/>
      <c r="F81" s="405"/>
      <c r="G81" s="406"/>
      <c r="H81" s="407"/>
      <c r="I81" s="10"/>
      <c r="J81" s="407"/>
      <c r="K81" s="408"/>
      <c r="L81" s="6"/>
      <c r="M81" s="7"/>
    </row>
    <row r="82" spans="1:13" s="5" customFormat="1">
      <c r="A82" s="402"/>
      <c r="B82" s="410"/>
      <c r="C82" s="263" t="s">
        <v>79</v>
      </c>
      <c r="D82" s="412"/>
      <c r="E82" s="413"/>
      <c r="F82" s="414"/>
      <c r="G82" s="415"/>
      <c r="H82" s="416"/>
      <c r="I82" s="10"/>
      <c r="J82" s="407"/>
      <c r="K82" s="301">
        <f>SUM(K80:K81)</f>
        <v>0</v>
      </c>
      <c r="L82" s="6"/>
      <c r="M82" s="7"/>
    </row>
    <row r="83" spans="1:13" s="5" customFormat="1">
      <c r="A83" s="402"/>
      <c r="B83" s="410"/>
      <c r="C83" s="417"/>
      <c r="D83" s="403"/>
      <c r="E83" s="404"/>
      <c r="F83" s="405"/>
      <c r="G83" s="406"/>
      <c r="H83" s="407"/>
      <c r="I83" s="10"/>
      <c r="J83" s="407"/>
      <c r="K83" s="408"/>
      <c r="L83" s="6"/>
      <c r="M83" s="7"/>
    </row>
    <row r="84" spans="1:13" s="5" customFormat="1" ht="16.5" thickBot="1">
      <c r="A84" s="402"/>
      <c r="B84" s="269">
        <v>7</v>
      </c>
      <c r="C84" s="270" t="s">
        <v>163</v>
      </c>
      <c r="D84" s="485"/>
      <c r="E84" s="486"/>
      <c r="F84" s="272"/>
      <c r="G84" s="273"/>
      <c r="H84" s="274"/>
      <c r="I84" s="10"/>
      <c r="J84" s="407"/>
      <c r="K84" s="408"/>
      <c r="L84" s="6"/>
      <c r="M84" s="7"/>
    </row>
    <row r="85" spans="1:13" s="8" customFormat="1" ht="16.5" thickBot="1">
      <c r="A85" s="247"/>
      <c r="B85" s="276" t="s">
        <v>80</v>
      </c>
      <c r="C85" s="277" t="s">
        <v>164</v>
      </c>
      <c r="D85" s="278"/>
      <c r="E85" s="279"/>
      <c r="F85" s="280" t="s">
        <v>16</v>
      </c>
      <c r="G85" s="281">
        <f>ROUND('Q-Adeq Contenção'!$C$512,2)</f>
        <v>8.49</v>
      </c>
      <c r="H85" s="300"/>
      <c r="I85" s="29">
        <f>$K$6</f>
        <v>0.24179999999999999</v>
      </c>
      <c r="J85" s="299">
        <f>ROUND(H85*(I85+1),2)</f>
        <v>0</v>
      </c>
      <c r="K85" s="299">
        <f>ROUND(G85*J85,2)</f>
        <v>0</v>
      </c>
      <c r="M85" s="7"/>
    </row>
    <row r="86" spans="1:13" s="5" customFormat="1">
      <c r="A86" s="402"/>
      <c r="B86" s="410"/>
      <c r="C86" s="411"/>
      <c r="D86" s="403"/>
      <c r="E86" s="404"/>
      <c r="F86" s="405"/>
      <c r="G86" s="406"/>
      <c r="H86" s="407"/>
      <c r="I86" s="10"/>
      <c r="J86" s="407"/>
      <c r="K86" s="408"/>
      <c r="L86" s="6"/>
      <c r="M86" s="7"/>
    </row>
    <row r="87" spans="1:13" s="5" customFormat="1">
      <c r="A87" s="402"/>
      <c r="B87" s="410"/>
      <c r="C87" s="263" t="s">
        <v>81</v>
      </c>
      <c r="D87" s="412"/>
      <c r="E87" s="413"/>
      <c r="F87" s="414"/>
      <c r="G87" s="415"/>
      <c r="H87" s="416"/>
      <c r="I87" s="10"/>
      <c r="J87" s="407"/>
      <c r="K87" s="301">
        <f>SUM(K85:K86)</f>
        <v>0</v>
      </c>
      <c r="L87" s="6"/>
      <c r="M87" s="7"/>
    </row>
    <row r="88" spans="1:13" s="5" customFormat="1">
      <c r="A88" s="402"/>
      <c r="B88" s="410"/>
      <c r="C88" s="417"/>
      <c r="D88" s="403"/>
      <c r="E88" s="404"/>
      <c r="F88" s="405"/>
      <c r="G88" s="406"/>
      <c r="H88" s="407"/>
      <c r="I88" s="10"/>
      <c r="J88" s="407"/>
      <c r="K88" s="408"/>
      <c r="L88" s="6"/>
      <c r="M88" s="7"/>
    </row>
    <row r="89" spans="1:13" s="5" customFormat="1" ht="16.5" thickBot="1">
      <c r="A89" s="402"/>
      <c r="B89" s="269">
        <v>8</v>
      </c>
      <c r="C89" s="270" t="s">
        <v>46</v>
      </c>
      <c r="D89" s="403"/>
      <c r="E89" s="404"/>
      <c r="F89" s="405"/>
      <c r="G89" s="406"/>
      <c r="H89" s="407"/>
      <c r="I89" s="10"/>
      <c r="J89" s="407"/>
      <c r="K89" s="408"/>
      <c r="L89" s="6"/>
      <c r="M89" s="7"/>
    </row>
    <row r="90" spans="1:13" s="8" customFormat="1" ht="32.25" thickBot="1">
      <c r="A90" s="247"/>
      <c r="B90" s="276" t="s">
        <v>89</v>
      </c>
      <c r="C90" s="277" t="s">
        <v>83</v>
      </c>
      <c r="D90" s="278"/>
      <c r="E90" s="279"/>
      <c r="F90" s="280" t="s">
        <v>16</v>
      </c>
      <c r="G90" s="281">
        <f>ROUND('Q-Adeq Contenção'!$C$540,2)</f>
        <v>5.83</v>
      </c>
      <c r="H90" s="300"/>
      <c r="I90" s="29">
        <f>$K$6</f>
        <v>0.24179999999999999</v>
      </c>
      <c r="J90" s="299">
        <f>ROUND(H90*(I90+1),2)</f>
        <v>0</v>
      </c>
      <c r="K90" s="299">
        <f>ROUND(G90*J90,2)</f>
        <v>0</v>
      </c>
      <c r="M90" s="7"/>
    </row>
    <row r="91" spans="1:13" s="8" customFormat="1" ht="63.75" thickBot="1">
      <c r="A91" s="247"/>
      <c r="B91" s="276" t="s">
        <v>91</v>
      </c>
      <c r="C91" s="282" t="str">
        <f>'Resumo Cotações'!$C$7</f>
        <v xml:space="preserve">Mão de obra especializada para aplicação de sistema de impermeabilização composto por MC-DUR 1320 VK + MC-DUR 1800 FF </v>
      </c>
      <c r="D91" s="278"/>
      <c r="E91" s="279"/>
      <c r="F91" s="280" t="str">
        <f>'Resumo Cotações'!$D$7</f>
        <v>m²</v>
      </c>
      <c r="G91" s="281">
        <f>ROUND('Q-Adeq Contenção'!$C$586,2)</f>
        <v>141.44999999999999</v>
      </c>
      <c r="H91" s="300"/>
      <c r="I91" s="29">
        <f>$K$6</f>
        <v>0.24179999999999999</v>
      </c>
      <c r="J91" s="299">
        <f t="shared" ref="J91" si="15">ROUND(H91*(I91+1),2)</f>
        <v>0</v>
      </c>
      <c r="K91" s="299">
        <f t="shared" ref="K91" si="16">ROUND(G91*J91,2)</f>
        <v>0</v>
      </c>
      <c r="M91" s="7"/>
    </row>
    <row r="92" spans="1:13" s="5" customFormat="1">
      <c r="A92" s="402"/>
      <c r="B92" s="410"/>
      <c r="C92" s="411"/>
      <c r="D92" s="403"/>
      <c r="E92" s="404"/>
      <c r="F92" s="405"/>
      <c r="G92" s="273"/>
      <c r="H92" s="407"/>
      <c r="I92" s="10"/>
      <c r="J92" s="407"/>
      <c r="K92" s="408"/>
      <c r="L92" s="6"/>
      <c r="M92" s="7"/>
    </row>
    <row r="93" spans="1:13" s="5" customFormat="1">
      <c r="A93" s="402"/>
      <c r="B93" s="410"/>
      <c r="C93" s="263" t="s">
        <v>92</v>
      </c>
      <c r="D93" s="412"/>
      <c r="E93" s="413"/>
      <c r="F93" s="414"/>
      <c r="G93" s="415"/>
      <c r="H93" s="416"/>
      <c r="I93" s="10"/>
      <c r="J93" s="407"/>
      <c r="K93" s="301">
        <f>SUM(K90:K92)</f>
        <v>0</v>
      </c>
      <c r="L93" s="6"/>
      <c r="M93" s="7"/>
    </row>
    <row r="94" spans="1:13" s="5" customFormat="1">
      <c r="A94" s="402"/>
      <c r="B94" s="410"/>
      <c r="C94" s="417"/>
      <c r="D94" s="403"/>
      <c r="E94" s="404"/>
      <c r="F94" s="405"/>
      <c r="G94" s="406"/>
      <c r="H94" s="407"/>
      <c r="I94" s="10"/>
      <c r="J94" s="407"/>
      <c r="K94" s="408"/>
      <c r="L94" s="6"/>
      <c r="M94" s="7"/>
    </row>
    <row r="95" spans="1:13" s="5" customFormat="1" ht="16.5" thickBot="1">
      <c r="A95" s="402"/>
      <c r="B95" s="269">
        <v>9</v>
      </c>
      <c r="C95" s="270" t="s">
        <v>165</v>
      </c>
      <c r="D95" s="403"/>
      <c r="E95" s="404"/>
      <c r="F95" s="405"/>
      <c r="G95" s="406"/>
      <c r="H95" s="407"/>
      <c r="I95" s="10"/>
      <c r="J95" s="407"/>
      <c r="K95" s="408"/>
      <c r="L95" s="6"/>
      <c r="M95" s="7"/>
    </row>
    <row r="96" spans="1:13" s="8" customFormat="1" ht="16.5" thickBot="1">
      <c r="A96" s="247"/>
      <c r="B96" s="276" t="s">
        <v>93</v>
      </c>
      <c r="C96" s="277" t="s">
        <v>166</v>
      </c>
      <c r="D96" s="278"/>
      <c r="E96" s="279"/>
      <c r="F96" s="280" t="s">
        <v>32</v>
      </c>
      <c r="G96" s="281">
        <f>ROUND('Q-Adeq Contenção'!$C$599,2)</f>
        <v>0.08</v>
      </c>
      <c r="H96" s="300"/>
      <c r="I96" s="29">
        <f t="shared" ref="I96:I97" si="17">$K$6</f>
        <v>0.24179999999999999</v>
      </c>
      <c r="J96" s="299">
        <f>ROUND(H96*(I96+1),2)</f>
        <v>0</v>
      </c>
      <c r="K96" s="299">
        <f>ROUND(G96*J96,2)</f>
        <v>0</v>
      </c>
      <c r="M96" s="7"/>
    </row>
    <row r="97" spans="1:13" s="8" customFormat="1" ht="16.5" thickBot="1">
      <c r="A97" s="247"/>
      <c r="B97" s="276" t="s">
        <v>94</v>
      </c>
      <c r="C97" s="277" t="s">
        <v>209</v>
      </c>
      <c r="D97" s="278"/>
      <c r="E97" s="279"/>
      <c r="F97" s="280" t="s">
        <v>32</v>
      </c>
      <c r="G97" s="281">
        <f>ROUND('Q-Adeq Contenção'!$C$609,2)</f>
        <v>0.53</v>
      </c>
      <c r="H97" s="300"/>
      <c r="I97" s="29">
        <f t="shared" si="17"/>
        <v>0.24179999999999999</v>
      </c>
      <c r="J97" s="299">
        <f>ROUND(H97*(I97+1),2)</f>
        <v>0</v>
      </c>
      <c r="K97" s="299">
        <f>ROUND(G97*J97,2)</f>
        <v>0</v>
      </c>
      <c r="M97" s="7"/>
    </row>
    <row r="98" spans="1:13" s="5" customFormat="1">
      <c r="A98" s="402"/>
      <c r="B98" s="410"/>
      <c r="C98" s="411"/>
      <c r="D98" s="403"/>
      <c r="E98" s="404"/>
      <c r="F98" s="405"/>
      <c r="G98" s="406"/>
      <c r="H98" s="407"/>
      <c r="I98" s="10"/>
      <c r="J98" s="407"/>
      <c r="K98" s="408"/>
      <c r="L98" s="6"/>
      <c r="M98" s="7"/>
    </row>
    <row r="99" spans="1:13" s="5" customFormat="1">
      <c r="A99" s="402"/>
      <c r="B99" s="410"/>
      <c r="C99" s="263" t="s">
        <v>95</v>
      </c>
      <c r="D99" s="412"/>
      <c r="E99" s="413"/>
      <c r="F99" s="414"/>
      <c r="G99" s="415"/>
      <c r="H99" s="416"/>
      <c r="I99" s="10"/>
      <c r="J99" s="407"/>
      <c r="K99" s="301">
        <f>SUM(K96:K98)</f>
        <v>0</v>
      </c>
      <c r="L99" s="6"/>
      <c r="M99" s="7"/>
    </row>
    <row r="100" spans="1:13" s="5" customFormat="1">
      <c r="A100" s="402"/>
      <c r="B100" s="410"/>
      <c r="C100" s="437"/>
      <c r="D100" s="412"/>
      <c r="E100" s="413"/>
      <c r="F100" s="414"/>
      <c r="G100" s="415"/>
      <c r="H100" s="416"/>
      <c r="I100" s="10"/>
      <c r="J100" s="407"/>
      <c r="K100" s="422"/>
      <c r="L100" s="6"/>
      <c r="M100" s="7"/>
    </row>
    <row r="101" spans="1:13" s="5" customFormat="1">
      <c r="A101" s="402"/>
      <c r="B101" s="487"/>
      <c r="C101" s="488"/>
      <c r="D101" s="489"/>
      <c r="E101" s="490"/>
      <c r="F101" s="488"/>
      <c r="G101" s="491"/>
      <c r="H101" s="492"/>
      <c r="I101" s="493"/>
      <c r="J101" s="444"/>
      <c r="K101" s="494"/>
      <c r="L101" s="7"/>
    </row>
    <row r="102" spans="1:13" s="5" customFormat="1" ht="32.25" thickBot="1">
      <c r="A102" s="402"/>
      <c r="B102" s="269">
        <v>10</v>
      </c>
      <c r="C102" s="270" t="s">
        <v>195</v>
      </c>
      <c r="D102" s="403"/>
      <c r="E102" s="404"/>
      <c r="F102" s="405"/>
      <c r="G102" s="406"/>
      <c r="H102" s="407"/>
      <c r="I102" s="10"/>
      <c r="J102" s="407"/>
      <c r="K102" s="408"/>
      <c r="L102" s="6"/>
      <c r="M102" s="7"/>
    </row>
    <row r="103" spans="1:13" s="8" customFormat="1" ht="32.25" thickBot="1">
      <c r="A103" s="247"/>
      <c r="B103" s="276" t="s">
        <v>96</v>
      </c>
      <c r="C103" s="277" t="str">
        <f>'C-2.1_01'!$C$6</f>
        <v>Montagem e assentamento de tubos e conexões de CPVC e PVC</v>
      </c>
      <c r="D103" s="278" t="str">
        <f>'C-2.1_01'!$C$5</f>
        <v>C-2.1_01</v>
      </c>
      <c r="E103" s="279" t="str">
        <f>'C-2.1_01'!$C$4</f>
        <v>COMP.</v>
      </c>
      <c r="F103" s="280" t="str">
        <f>'C-2.1_01'!$C$8</f>
        <v>eq x dia</v>
      </c>
      <c r="G103" s="281">
        <v>1</v>
      </c>
      <c r="H103" s="463">
        <f>ROUND('C-2.1_01'!$G$16,2)</f>
        <v>0</v>
      </c>
      <c r="I103" s="29">
        <f t="shared" ref="I103:I104" si="18">$K$6</f>
        <v>0.24179999999999999</v>
      </c>
      <c r="J103" s="299">
        <f>ROUND(H103*(I103+1),2)</f>
        <v>0</v>
      </c>
      <c r="K103" s="299">
        <f>ROUND(G103*J103,2)</f>
        <v>0</v>
      </c>
      <c r="M103" s="7"/>
    </row>
    <row r="104" spans="1:13" s="8" customFormat="1" ht="48" thickBot="1">
      <c r="A104" s="247"/>
      <c r="B104" s="276" t="s">
        <v>97</v>
      </c>
      <c r="C104" s="277" t="str">
        <f>'C-2.1_02'!$C$6</f>
        <v>Montagem de equipamentos hidráulicos e hidromecânicos (bombas de transferência química)</v>
      </c>
      <c r="D104" s="278" t="str">
        <f>'C-2.1_02'!$C$5</f>
        <v>C-2.1_02</v>
      </c>
      <c r="E104" s="279" t="str">
        <f>'C-2.1_02'!$C$4</f>
        <v>COMP.</v>
      </c>
      <c r="F104" s="280" t="str">
        <f>'C-2.1_02'!$C$8</f>
        <v>eq x dia</v>
      </c>
      <c r="G104" s="281">
        <v>2</v>
      </c>
      <c r="H104" s="463">
        <f>ROUND('C-2.1_02'!$G$15,2)</f>
        <v>0</v>
      </c>
      <c r="I104" s="29">
        <f t="shared" si="18"/>
        <v>0.24179999999999999</v>
      </c>
      <c r="J104" s="299">
        <f>ROUND(H104*(I104+1),2)</f>
        <v>0</v>
      </c>
      <c r="K104" s="299">
        <f>ROUND(G104*J104,2)</f>
        <v>0</v>
      </c>
      <c r="M104" s="7"/>
    </row>
    <row r="105" spans="1:13" s="5" customFormat="1">
      <c r="A105" s="402"/>
      <c r="B105" s="410"/>
      <c r="C105" s="411"/>
      <c r="D105" s="403"/>
      <c r="E105" s="404"/>
      <c r="F105" s="405"/>
      <c r="G105" s="406"/>
      <c r="H105" s="407"/>
      <c r="I105" s="10"/>
      <c r="J105" s="407"/>
      <c r="K105" s="408"/>
      <c r="L105" s="6"/>
      <c r="M105" s="7"/>
    </row>
    <row r="106" spans="1:13" s="5" customFormat="1">
      <c r="A106" s="402"/>
      <c r="B106" s="410"/>
      <c r="C106" s="263" t="s">
        <v>98</v>
      </c>
      <c r="D106" s="412"/>
      <c r="E106" s="413"/>
      <c r="F106" s="414"/>
      <c r="G106" s="415"/>
      <c r="H106" s="416"/>
      <c r="I106" s="10"/>
      <c r="J106" s="407"/>
      <c r="K106" s="301">
        <f>SUM(K103:K105)</f>
        <v>0</v>
      </c>
      <c r="L106" s="6"/>
      <c r="M106" s="7"/>
    </row>
    <row r="107" spans="1:13" s="5" customFormat="1">
      <c r="A107" s="402"/>
      <c r="B107" s="410"/>
      <c r="C107" s="437"/>
      <c r="D107" s="412"/>
      <c r="E107" s="413"/>
      <c r="F107" s="414"/>
      <c r="G107" s="415"/>
      <c r="H107" s="416"/>
      <c r="I107" s="10"/>
      <c r="J107" s="407"/>
      <c r="K107" s="422"/>
      <c r="L107" s="6"/>
      <c r="M107" s="7"/>
    </row>
    <row r="108" spans="1:13" s="5" customFormat="1" ht="78.75">
      <c r="A108" s="402"/>
      <c r="B108" s="418"/>
      <c r="C108" s="289" t="s">
        <v>386</v>
      </c>
      <c r="D108" s="419"/>
      <c r="E108" s="413"/>
      <c r="F108" s="414"/>
      <c r="G108" s="415"/>
      <c r="H108" s="420"/>
      <c r="I108" s="421"/>
      <c r="J108" s="407"/>
      <c r="K108" s="422"/>
      <c r="L108" s="7"/>
    </row>
    <row r="109" spans="1:13" s="5" customFormat="1">
      <c r="A109" s="402"/>
      <c r="B109" s="418"/>
      <c r="C109" s="414"/>
      <c r="D109" s="423"/>
      <c r="E109" s="413"/>
      <c r="F109" s="414"/>
      <c r="G109" s="415"/>
      <c r="H109" s="420"/>
      <c r="I109" s="421"/>
      <c r="J109" s="407"/>
      <c r="K109" s="422"/>
      <c r="L109" s="7"/>
    </row>
    <row r="110" spans="1:13">
      <c r="B110" s="424"/>
      <c r="C110" s="291" t="s">
        <v>7</v>
      </c>
      <c r="D110" s="425"/>
      <c r="E110" s="426"/>
      <c r="F110" s="427"/>
      <c r="G110" s="428"/>
      <c r="H110" s="428"/>
      <c r="I110" s="428"/>
      <c r="J110" s="428"/>
      <c r="K110" s="302">
        <f>SUM(K32:K109)/2</f>
        <v>0</v>
      </c>
      <c r="L110" s="11"/>
    </row>
    <row r="111" spans="1:13">
      <c r="B111" s="243"/>
      <c r="C111" s="429"/>
      <c r="D111" s="430"/>
      <c r="E111" s="431"/>
      <c r="F111" s="432"/>
      <c r="G111" s="433"/>
      <c r="H111" s="434"/>
      <c r="I111" s="434"/>
      <c r="J111" s="434"/>
      <c r="K111" s="433"/>
    </row>
    <row r="112" spans="1:13">
      <c r="B112" s="244"/>
      <c r="H112" s="248"/>
      <c r="I112" s="248"/>
      <c r="J112" s="248"/>
    </row>
  </sheetData>
  <sheetProtection algorithmName="SHA-512" hashValue="M9lGNgPszcIgwXDP75dRWH9BoEUVD90zDv51MhqgaB8rv0S/oF1dt9WGGBO0HazkmcmuJYRd5mdvQTKNFTwUiw==" saltValue="leWYQwDR18vV9SFx9WLUDg==" spinCount="100000" sheet="1" objects="1" scenarios="1" formatColumns="0" formatRows="0"/>
  <mergeCells count="10">
    <mergeCell ref="B2:B3"/>
    <mergeCell ref="C2:K2"/>
    <mergeCell ref="C3:K3"/>
    <mergeCell ref="B4:B7"/>
    <mergeCell ref="C6:G6"/>
    <mergeCell ref="H6:J6"/>
    <mergeCell ref="C7:G7"/>
    <mergeCell ref="H7:J7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 4.&amp;P&amp;R&amp;"Arial,Itálico"&amp;10Origem: 408-Orçamento_Rel 2</oddFooter>
  </headerFooter>
  <rowBreaks count="3" manualBreakCount="3">
    <brk id="31" max="16383" man="1"/>
    <brk id="66" max="16383" man="1"/>
    <brk id="101" max="16383" man="1"/>
  </rowBreaks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11">
    <tabColor rgb="FFFFFF00"/>
  </sheetPr>
  <dimension ref="A3:AMK22"/>
  <sheetViews>
    <sheetView showZeros="0" zoomScaleNormal="100" workbookViewId="0"/>
  </sheetViews>
  <sheetFormatPr defaultColWidth="9.140625" defaultRowHeight="15"/>
  <cols>
    <col min="1" max="1" width="36.85546875" style="60" customWidth="1"/>
    <col min="2" max="2" width="5" style="14" customWidth="1"/>
    <col min="3" max="3" width="27.85546875" style="14" customWidth="1"/>
    <col min="4" max="4" width="9.140625" style="15" customWidth="1"/>
    <col min="5" max="5" width="8.5703125" style="15" customWidth="1"/>
    <col min="6" max="6" width="15.7109375" style="15" customWidth="1"/>
    <col min="7" max="7" width="15.7109375" style="16" customWidth="1"/>
    <col min="8" max="8" width="11.85546875" style="316" customWidth="1"/>
    <col min="9" max="9" width="11.85546875" style="304" customWidth="1"/>
    <col min="10" max="10" width="10.5703125" style="314" customWidth="1"/>
    <col min="11" max="11" width="9.140625" style="311"/>
    <col min="12" max="13" width="11.140625" style="311" customWidth="1"/>
    <col min="14" max="250" width="9.140625" style="311"/>
    <col min="251" max="251" width="36.85546875" style="311" customWidth="1"/>
    <col min="252" max="252" width="5.85546875" style="311" customWidth="1"/>
    <col min="253" max="253" width="33.140625" style="311" customWidth="1"/>
    <col min="254" max="254" width="8" style="311" customWidth="1"/>
    <col min="255" max="255" width="5.7109375" style="311" customWidth="1"/>
    <col min="256" max="256" width="6.85546875" style="311" customWidth="1"/>
    <col min="257" max="257" width="10.140625" style="311" customWidth="1"/>
    <col min="258" max="258" width="10.42578125" style="311" customWidth="1"/>
    <col min="259" max="259" width="10.5703125" style="311" customWidth="1"/>
    <col min="260" max="261" width="9.140625" style="311"/>
    <col min="262" max="262" width="9" style="311" customWidth="1"/>
    <col min="263" max="506" width="9.140625" style="311"/>
    <col min="507" max="507" width="36.85546875" style="311" customWidth="1"/>
    <col min="508" max="508" width="5.85546875" style="311" customWidth="1"/>
    <col min="509" max="509" width="33.140625" style="311" customWidth="1"/>
    <col min="510" max="510" width="8" style="311" customWidth="1"/>
    <col min="511" max="511" width="5.7109375" style="311" customWidth="1"/>
    <col min="512" max="512" width="6.85546875" style="311" customWidth="1"/>
    <col min="513" max="513" width="10.140625" style="311" customWidth="1"/>
    <col min="514" max="514" width="10.42578125" style="311" customWidth="1"/>
    <col min="515" max="515" width="10.5703125" style="311" customWidth="1"/>
    <col min="516" max="517" width="9.140625" style="311"/>
    <col min="518" max="518" width="9" style="311" customWidth="1"/>
    <col min="519" max="762" width="9.140625" style="311"/>
    <col min="763" max="763" width="36.85546875" style="311" customWidth="1"/>
    <col min="764" max="764" width="5.85546875" style="311" customWidth="1"/>
    <col min="765" max="765" width="33.140625" style="311" customWidth="1"/>
    <col min="766" max="766" width="8" style="311" customWidth="1"/>
    <col min="767" max="767" width="5.7109375" style="311" customWidth="1"/>
    <col min="768" max="768" width="6.85546875" style="311" customWidth="1"/>
    <col min="769" max="769" width="10.140625" style="311" customWidth="1"/>
    <col min="770" max="770" width="10.42578125" style="311" customWidth="1"/>
    <col min="771" max="771" width="10.5703125" style="311" customWidth="1"/>
    <col min="772" max="773" width="9.140625" style="311"/>
    <col min="774" max="774" width="9" style="311" customWidth="1"/>
    <col min="775" max="1018" width="9.140625" style="311"/>
    <col min="1019" max="1019" width="36.85546875" style="311" customWidth="1"/>
    <col min="1020" max="1020" width="5.85546875" style="311" customWidth="1"/>
    <col min="1021" max="1021" width="33.140625" style="311" customWidth="1"/>
    <col min="1022" max="1022" width="8" style="311" customWidth="1"/>
    <col min="1023" max="1023" width="5.7109375" style="311" customWidth="1"/>
    <col min="1024" max="1024" width="6.85546875" style="311" customWidth="1"/>
    <col min="1025" max="1025" width="10.140625" style="311" customWidth="1"/>
    <col min="1026" max="16384" width="9.140625" style="225"/>
  </cols>
  <sheetData>
    <row r="3" spans="1:12" s="304" customFormat="1" ht="16.5" customHeight="1">
      <c r="A3" s="14"/>
      <c r="B3" s="540" t="s">
        <v>111</v>
      </c>
      <c r="C3" s="540"/>
      <c r="D3" s="540"/>
      <c r="E3" s="540"/>
      <c r="F3" s="540"/>
      <c r="G3" s="540"/>
      <c r="H3" s="303"/>
      <c r="I3" s="303"/>
    </row>
    <row r="4" spans="1:12" s="304" customFormat="1" ht="16.5" customHeight="1">
      <c r="A4" s="14"/>
      <c r="B4" s="38"/>
      <c r="C4" s="41" t="s">
        <v>27</v>
      </c>
      <c r="D4" s="39"/>
      <c r="E4" s="39"/>
      <c r="F4" s="40"/>
      <c r="G4" s="39"/>
      <c r="H4" s="305"/>
      <c r="I4" s="306"/>
    </row>
    <row r="5" spans="1:12" s="304" customFormat="1" ht="16.5" customHeight="1">
      <c r="A5" s="14"/>
      <c r="B5" s="38"/>
      <c r="C5" s="41" t="s">
        <v>229</v>
      </c>
      <c r="D5" s="39"/>
      <c r="E5" s="39"/>
      <c r="F5" s="40"/>
      <c r="G5" s="39"/>
      <c r="H5" s="305"/>
      <c r="I5" s="306"/>
    </row>
    <row r="6" spans="1:12" s="304" customFormat="1" ht="31.5" customHeight="1">
      <c r="A6" s="14"/>
      <c r="B6" s="42"/>
      <c r="C6" s="539" t="s">
        <v>56</v>
      </c>
      <c r="D6" s="539"/>
      <c r="E6" s="539"/>
      <c r="F6" s="539"/>
      <c r="G6" s="539"/>
      <c r="H6" s="307"/>
      <c r="I6" s="307"/>
    </row>
    <row r="7" spans="1:12" s="304" customFormat="1" ht="12.75" customHeight="1">
      <c r="A7" s="14"/>
      <c r="B7" s="43"/>
      <c r="C7" s="43"/>
      <c r="D7" s="44"/>
      <c r="E7" s="44"/>
      <c r="F7" s="44"/>
      <c r="G7" s="44"/>
      <c r="H7" s="308"/>
      <c r="I7" s="308"/>
      <c r="J7" s="309"/>
    </row>
    <row r="8" spans="1:12" s="304" customFormat="1" ht="12.75" customHeight="1">
      <c r="A8" s="14"/>
      <c r="B8" s="82" t="s">
        <v>112</v>
      </c>
      <c r="C8" s="82" t="s">
        <v>57</v>
      </c>
      <c r="D8" s="44"/>
      <c r="E8" s="44"/>
      <c r="F8" s="44"/>
      <c r="G8" s="44"/>
      <c r="H8" s="308"/>
      <c r="I8" s="308"/>
      <c r="J8" s="309"/>
    </row>
    <row r="9" spans="1:12" s="304" customFormat="1" ht="12.75" customHeight="1">
      <c r="A9" s="14"/>
      <c r="B9" s="45"/>
      <c r="C9" s="45"/>
      <c r="D9" s="46"/>
      <c r="E9" s="46"/>
      <c r="F9" s="46"/>
      <c r="G9" s="46"/>
      <c r="H9" s="310"/>
      <c r="I9" s="310"/>
      <c r="J9" s="309"/>
    </row>
    <row r="10" spans="1:12" s="304" customFormat="1" ht="25.5" customHeight="1" thickBot="1">
      <c r="A10" s="14"/>
      <c r="B10" s="47" t="s">
        <v>5</v>
      </c>
      <c r="C10" s="47" t="s">
        <v>6</v>
      </c>
      <c r="D10" s="47" t="s">
        <v>11</v>
      </c>
      <c r="E10" s="47" t="s">
        <v>12</v>
      </c>
      <c r="F10" s="319" t="s">
        <v>113</v>
      </c>
      <c r="G10" s="48" t="s">
        <v>114</v>
      </c>
      <c r="H10" s="309"/>
    </row>
    <row r="11" spans="1:12" s="304" customFormat="1" ht="26.25" thickBot="1">
      <c r="A11" s="14"/>
      <c r="B11" s="86">
        <v>1</v>
      </c>
      <c r="C11" s="210" t="s">
        <v>115</v>
      </c>
      <c r="D11" s="211" t="s">
        <v>108</v>
      </c>
      <c r="E11" s="376">
        <f>ROUND(B19*D19,2)</f>
        <v>16</v>
      </c>
      <c r="F11" s="322"/>
      <c r="G11" s="320">
        <f>ROUND(E11*F11,2)</f>
        <v>0</v>
      </c>
    </row>
    <row r="12" spans="1:12" s="304" customFormat="1" ht="39" thickBot="1">
      <c r="A12" s="14"/>
      <c r="B12" s="86">
        <f>B11+1</f>
        <v>2</v>
      </c>
      <c r="C12" s="210" t="s">
        <v>116</v>
      </c>
      <c r="D12" s="211" t="s">
        <v>108</v>
      </c>
      <c r="E12" s="376">
        <f>ROUND(B20*D20,2)</f>
        <v>24</v>
      </c>
      <c r="F12" s="322"/>
      <c r="G12" s="320">
        <f t="shared" ref="G12:G14" si="0">ROUND(E12*F12,2)</f>
        <v>0</v>
      </c>
      <c r="I12" s="373"/>
      <c r="L12" s="323"/>
    </row>
    <row r="13" spans="1:12" s="304" customFormat="1" ht="26.25" thickBot="1">
      <c r="A13" s="14"/>
      <c r="B13" s="86">
        <f>B12+1</f>
        <v>3</v>
      </c>
      <c r="C13" s="210" t="s">
        <v>117</v>
      </c>
      <c r="D13" s="211" t="s">
        <v>108</v>
      </c>
      <c r="E13" s="376">
        <f>ROUND(B21*D21,2)</f>
        <v>1</v>
      </c>
      <c r="F13" s="322"/>
      <c r="G13" s="320">
        <f t="shared" si="0"/>
        <v>0</v>
      </c>
    </row>
    <row r="14" spans="1:12" s="304" customFormat="1" ht="12.75" customHeight="1" thickBot="1">
      <c r="A14" s="14"/>
      <c r="B14" s="86">
        <f>B13+1</f>
        <v>4</v>
      </c>
      <c r="C14" s="210" t="s">
        <v>118</v>
      </c>
      <c r="D14" s="211" t="s">
        <v>65</v>
      </c>
      <c r="E14" s="376">
        <v>10</v>
      </c>
      <c r="F14" s="322"/>
      <c r="G14" s="320">
        <f t="shared" si="0"/>
        <v>0</v>
      </c>
      <c r="L14" s="323"/>
    </row>
    <row r="15" spans="1:12" s="304" customFormat="1" ht="12.75" customHeight="1">
      <c r="A15" s="14"/>
      <c r="B15" s="49"/>
      <c r="C15" s="50"/>
      <c r="D15" s="51"/>
      <c r="E15" s="52"/>
      <c r="F15" s="377"/>
      <c r="G15" s="377"/>
      <c r="H15" s="309"/>
    </row>
    <row r="16" spans="1:12" s="304" customFormat="1" ht="12.75" customHeight="1">
      <c r="A16" s="14"/>
      <c r="B16" s="50"/>
      <c r="C16" s="14"/>
      <c r="D16" s="55"/>
      <c r="E16" s="51"/>
      <c r="F16" s="378" t="s">
        <v>119</v>
      </c>
      <c r="G16" s="321">
        <f>SUM(G11:G15)</f>
        <v>0</v>
      </c>
      <c r="H16" s="309"/>
    </row>
    <row r="17" spans="1:1024" s="304" customFormat="1" ht="12.75" customHeight="1">
      <c r="A17" s="14"/>
      <c r="B17" s="538" t="s">
        <v>120</v>
      </c>
      <c r="C17" s="538"/>
      <c r="D17" s="538"/>
      <c r="E17" s="223"/>
      <c r="F17" s="46"/>
      <c r="G17" s="46"/>
      <c r="H17" s="325"/>
      <c r="I17" s="326"/>
      <c r="J17" s="309"/>
    </row>
    <row r="18" spans="1:1024" s="304" customFormat="1" ht="12.75" customHeight="1">
      <c r="A18" s="14"/>
      <c r="B18" s="57" t="s">
        <v>121</v>
      </c>
      <c r="C18" s="57" t="s">
        <v>122</v>
      </c>
      <c r="D18" s="57" t="s">
        <v>105</v>
      </c>
      <c r="E18" s="57"/>
      <c r="F18" s="46"/>
      <c r="G18" s="46"/>
      <c r="H18" s="325"/>
      <c r="I18" s="326"/>
      <c r="J18" s="309"/>
    </row>
    <row r="19" spans="1:1024" s="304" customFormat="1" ht="12.75" customHeight="1">
      <c r="A19" s="14"/>
      <c r="B19" s="58">
        <v>2</v>
      </c>
      <c r="C19" s="58" t="s">
        <v>123</v>
      </c>
      <c r="D19" s="13">
        <v>8</v>
      </c>
      <c r="E19" s="13"/>
      <c r="F19" s="46"/>
      <c r="G19" s="46"/>
      <c r="H19" s="325"/>
      <c r="I19" s="326"/>
      <c r="J19" s="309"/>
    </row>
    <row r="20" spans="1:1024" s="304" customFormat="1" ht="12.75" customHeight="1">
      <c r="A20" s="14"/>
      <c r="B20" s="58">
        <v>3</v>
      </c>
      <c r="C20" s="58" t="s">
        <v>124</v>
      </c>
      <c r="D20" s="13">
        <v>8</v>
      </c>
      <c r="E20" s="13"/>
      <c r="F20" s="46"/>
      <c r="G20" s="46"/>
      <c r="H20" s="325"/>
      <c r="I20" s="326"/>
      <c r="J20" s="309"/>
    </row>
    <row r="21" spans="1:1024" s="304" customFormat="1" ht="12.75" customHeight="1">
      <c r="A21" s="14"/>
      <c r="B21" s="58">
        <v>1</v>
      </c>
      <c r="C21" s="58" t="s">
        <v>125</v>
      </c>
      <c r="D21" s="13">
        <v>1</v>
      </c>
      <c r="E21" s="13"/>
      <c r="F21" s="58"/>
      <c r="G21" s="59"/>
      <c r="H21" s="374"/>
      <c r="I21" s="375"/>
      <c r="J21" s="309"/>
    </row>
    <row r="22" spans="1:1024" s="332" customFormat="1">
      <c r="A22" s="17"/>
      <c r="B22" s="14"/>
      <c r="C22" s="14"/>
      <c r="D22" s="15"/>
      <c r="E22" s="15"/>
      <c r="F22" s="16"/>
      <c r="G22" s="15"/>
      <c r="H22" s="304"/>
      <c r="I22" s="330"/>
      <c r="J22" s="331"/>
      <c r="K22" s="331"/>
      <c r="L22" s="331"/>
      <c r="M22" s="331"/>
      <c r="N22" s="331"/>
      <c r="O22" s="331"/>
      <c r="P22" s="331"/>
      <c r="Q22" s="331"/>
      <c r="R22" s="331"/>
      <c r="S22" s="331"/>
      <c r="T22" s="331"/>
      <c r="U22" s="331"/>
      <c r="V22" s="331"/>
      <c r="W22" s="331"/>
      <c r="X22" s="331"/>
      <c r="Y22" s="331"/>
      <c r="Z22" s="331"/>
      <c r="AA22" s="331"/>
      <c r="AB22" s="331"/>
      <c r="AC22" s="331"/>
      <c r="AD22" s="331"/>
      <c r="AE22" s="331"/>
      <c r="AF22" s="331"/>
      <c r="AG22" s="331"/>
      <c r="AH22" s="331"/>
      <c r="AI22" s="331"/>
      <c r="AJ22" s="331"/>
      <c r="AK22" s="331"/>
      <c r="AL22" s="331"/>
      <c r="AM22" s="331"/>
      <c r="AN22" s="331"/>
      <c r="AO22" s="331"/>
      <c r="AP22" s="331"/>
      <c r="AQ22" s="331"/>
      <c r="AR22" s="331"/>
      <c r="AS22" s="331"/>
      <c r="AT22" s="331"/>
      <c r="AU22" s="331"/>
      <c r="AV22" s="331"/>
      <c r="AW22" s="331"/>
      <c r="AX22" s="331"/>
      <c r="AY22" s="331"/>
      <c r="AZ22" s="331"/>
      <c r="BA22" s="331"/>
      <c r="BB22" s="331"/>
      <c r="BC22" s="331"/>
      <c r="BD22" s="331"/>
      <c r="BE22" s="331"/>
      <c r="BF22" s="331"/>
      <c r="BG22" s="331"/>
      <c r="BH22" s="331"/>
      <c r="BI22" s="331"/>
      <c r="BJ22" s="331"/>
      <c r="BK22" s="331"/>
      <c r="BL22" s="331"/>
      <c r="BM22" s="331"/>
      <c r="BN22" s="331"/>
      <c r="BO22" s="331"/>
      <c r="BP22" s="331"/>
      <c r="BQ22" s="331"/>
      <c r="BR22" s="331"/>
      <c r="BS22" s="331"/>
      <c r="BT22" s="331"/>
      <c r="BU22" s="331"/>
      <c r="BV22" s="331"/>
      <c r="BW22" s="331"/>
      <c r="BX22" s="331"/>
      <c r="BY22" s="331"/>
      <c r="BZ22" s="331"/>
      <c r="CA22" s="331"/>
      <c r="CB22" s="331"/>
      <c r="CC22" s="331"/>
      <c r="CD22" s="331"/>
      <c r="CE22" s="331"/>
      <c r="CF22" s="331"/>
      <c r="CG22" s="331"/>
      <c r="CH22" s="331"/>
      <c r="CI22" s="331"/>
      <c r="CJ22" s="331"/>
      <c r="CK22" s="331"/>
      <c r="CL22" s="331"/>
      <c r="CM22" s="331"/>
      <c r="CN22" s="331"/>
      <c r="CO22" s="331"/>
      <c r="CP22" s="331"/>
      <c r="CQ22" s="331"/>
      <c r="CR22" s="331"/>
      <c r="CS22" s="331"/>
      <c r="CT22" s="331"/>
      <c r="CU22" s="331"/>
      <c r="CV22" s="331"/>
      <c r="CW22" s="331"/>
      <c r="CX22" s="331"/>
      <c r="CY22" s="331"/>
      <c r="CZ22" s="331"/>
      <c r="DA22" s="331"/>
      <c r="DB22" s="331"/>
      <c r="DC22" s="331"/>
      <c r="DD22" s="331"/>
      <c r="DE22" s="331"/>
      <c r="DF22" s="331"/>
      <c r="DG22" s="331"/>
      <c r="DH22" s="331"/>
      <c r="DI22" s="331"/>
      <c r="DJ22" s="331"/>
      <c r="DK22" s="331"/>
      <c r="DL22" s="331"/>
      <c r="DM22" s="331"/>
      <c r="DN22" s="331"/>
      <c r="DO22" s="331"/>
      <c r="DP22" s="331"/>
      <c r="DQ22" s="331"/>
      <c r="DR22" s="331"/>
      <c r="DS22" s="331"/>
      <c r="DT22" s="331"/>
      <c r="DU22" s="331"/>
      <c r="DV22" s="331"/>
      <c r="DW22" s="331"/>
      <c r="DX22" s="331"/>
      <c r="DY22" s="331"/>
      <c r="DZ22" s="331"/>
      <c r="EA22" s="331"/>
      <c r="EB22" s="331"/>
      <c r="EC22" s="331"/>
      <c r="ED22" s="331"/>
      <c r="EE22" s="331"/>
      <c r="EF22" s="331"/>
      <c r="EG22" s="331"/>
      <c r="EH22" s="331"/>
      <c r="EI22" s="331"/>
      <c r="EJ22" s="331"/>
      <c r="EK22" s="331"/>
      <c r="EL22" s="331"/>
      <c r="EM22" s="331"/>
      <c r="EN22" s="331"/>
      <c r="EO22" s="331"/>
      <c r="EP22" s="331"/>
      <c r="EQ22" s="331"/>
      <c r="ER22" s="331"/>
      <c r="ES22" s="331"/>
      <c r="ET22" s="331"/>
      <c r="EU22" s="331"/>
      <c r="EV22" s="331"/>
      <c r="EW22" s="331"/>
      <c r="EX22" s="331"/>
      <c r="EY22" s="331"/>
      <c r="EZ22" s="331"/>
      <c r="FA22" s="331"/>
      <c r="FB22" s="331"/>
      <c r="FC22" s="331"/>
      <c r="FD22" s="331"/>
      <c r="FE22" s="331"/>
      <c r="FF22" s="331"/>
      <c r="FG22" s="331"/>
      <c r="FH22" s="331"/>
      <c r="FI22" s="331"/>
      <c r="FJ22" s="331"/>
      <c r="FK22" s="331"/>
      <c r="FL22" s="331"/>
      <c r="FM22" s="331"/>
      <c r="FN22" s="331"/>
      <c r="FO22" s="331"/>
      <c r="FP22" s="331"/>
      <c r="FQ22" s="331"/>
      <c r="FR22" s="331"/>
      <c r="FS22" s="331"/>
      <c r="FT22" s="331"/>
      <c r="FU22" s="331"/>
      <c r="FV22" s="331"/>
      <c r="FW22" s="331"/>
      <c r="FX22" s="331"/>
      <c r="FY22" s="331"/>
      <c r="FZ22" s="331"/>
      <c r="GA22" s="331"/>
      <c r="GB22" s="331"/>
      <c r="GC22" s="331"/>
      <c r="GD22" s="331"/>
      <c r="GE22" s="331"/>
      <c r="GF22" s="331"/>
      <c r="GG22" s="331"/>
      <c r="GH22" s="331"/>
      <c r="GI22" s="331"/>
      <c r="GJ22" s="331"/>
      <c r="GK22" s="331"/>
      <c r="GL22" s="331"/>
      <c r="GM22" s="331"/>
      <c r="GN22" s="331"/>
      <c r="GO22" s="331"/>
      <c r="GP22" s="331"/>
      <c r="GQ22" s="331"/>
      <c r="GR22" s="331"/>
      <c r="GS22" s="331"/>
      <c r="GT22" s="331"/>
      <c r="GU22" s="331"/>
      <c r="GV22" s="331"/>
      <c r="GW22" s="331"/>
      <c r="GX22" s="331"/>
      <c r="GY22" s="331"/>
      <c r="GZ22" s="331"/>
      <c r="HA22" s="331"/>
      <c r="HB22" s="331"/>
      <c r="HC22" s="331"/>
      <c r="HD22" s="331"/>
      <c r="HE22" s="331"/>
      <c r="HF22" s="331"/>
      <c r="HG22" s="331"/>
      <c r="HH22" s="331"/>
      <c r="HI22" s="331"/>
      <c r="HJ22" s="331"/>
      <c r="HK22" s="331"/>
      <c r="HL22" s="331"/>
      <c r="HM22" s="331"/>
      <c r="HN22" s="331"/>
      <c r="HO22" s="331"/>
      <c r="HP22" s="331"/>
      <c r="HQ22" s="331"/>
      <c r="HR22" s="331"/>
      <c r="HS22" s="331"/>
      <c r="HT22" s="331"/>
      <c r="HU22" s="331"/>
      <c r="HV22" s="331"/>
      <c r="HW22" s="331"/>
      <c r="HX22" s="331"/>
      <c r="HY22" s="331"/>
      <c r="HZ22" s="331"/>
      <c r="IA22" s="331"/>
      <c r="IB22" s="331"/>
      <c r="IC22" s="331"/>
      <c r="ID22" s="331"/>
      <c r="IE22" s="331"/>
      <c r="IF22" s="331"/>
      <c r="IG22" s="331"/>
      <c r="IH22" s="331"/>
      <c r="II22" s="331"/>
      <c r="IJ22" s="331"/>
      <c r="IK22" s="331"/>
      <c r="IL22" s="331"/>
      <c r="IM22" s="331"/>
      <c r="IN22" s="331"/>
      <c r="IO22" s="331"/>
      <c r="IP22" s="331"/>
      <c r="IQ22" s="331"/>
      <c r="IR22" s="331"/>
      <c r="IS22" s="331"/>
      <c r="IT22" s="331"/>
      <c r="IU22" s="331"/>
      <c r="IV22" s="331"/>
      <c r="IW22" s="331"/>
      <c r="IX22" s="331"/>
      <c r="IY22" s="331"/>
      <c r="IZ22" s="331"/>
      <c r="JA22" s="331"/>
      <c r="JB22" s="331"/>
      <c r="JC22" s="331"/>
      <c r="JD22" s="331"/>
      <c r="JE22" s="331"/>
      <c r="JF22" s="331"/>
      <c r="JG22" s="331"/>
      <c r="JH22" s="331"/>
      <c r="JI22" s="331"/>
      <c r="JJ22" s="331"/>
      <c r="JK22" s="331"/>
      <c r="JL22" s="331"/>
      <c r="JM22" s="331"/>
      <c r="JN22" s="331"/>
      <c r="JO22" s="331"/>
      <c r="JP22" s="331"/>
      <c r="JQ22" s="331"/>
      <c r="JR22" s="331"/>
      <c r="JS22" s="331"/>
      <c r="JT22" s="331"/>
      <c r="JU22" s="331"/>
      <c r="JV22" s="331"/>
      <c r="JW22" s="331"/>
      <c r="JX22" s="331"/>
      <c r="JY22" s="331"/>
      <c r="JZ22" s="331"/>
      <c r="KA22" s="331"/>
      <c r="KB22" s="331"/>
      <c r="KC22" s="331"/>
      <c r="KD22" s="331"/>
      <c r="KE22" s="331"/>
      <c r="KF22" s="331"/>
      <c r="KG22" s="331"/>
      <c r="KH22" s="331"/>
      <c r="KI22" s="331"/>
      <c r="KJ22" s="331"/>
      <c r="KK22" s="331"/>
      <c r="KL22" s="331"/>
      <c r="KM22" s="331"/>
      <c r="KN22" s="331"/>
      <c r="KO22" s="331"/>
      <c r="KP22" s="331"/>
      <c r="KQ22" s="331"/>
      <c r="KR22" s="331"/>
      <c r="KS22" s="331"/>
      <c r="KT22" s="331"/>
      <c r="KU22" s="331"/>
      <c r="KV22" s="331"/>
      <c r="KW22" s="331"/>
      <c r="KX22" s="331"/>
      <c r="KY22" s="331"/>
      <c r="KZ22" s="331"/>
      <c r="LA22" s="331"/>
      <c r="LB22" s="331"/>
      <c r="LC22" s="331"/>
      <c r="LD22" s="331"/>
      <c r="LE22" s="331"/>
      <c r="LF22" s="331"/>
      <c r="LG22" s="331"/>
      <c r="LH22" s="331"/>
      <c r="LI22" s="331"/>
      <c r="LJ22" s="331"/>
      <c r="LK22" s="331"/>
      <c r="LL22" s="331"/>
      <c r="LM22" s="331"/>
      <c r="LN22" s="331"/>
      <c r="LO22" s="331"/>
      <c r="LP22" s="331"/>
      <c r="LQ22" s="331"/>
      <c r="LR22" s="331"/>
      <c r="LS22" s="331"/>
      <c r="LT22" s="331"/>
      <c r="LU22" s="331"/>
      <c r="LV22" s="331"/>
      <c r="LW22" s="331"/>
      <c r="LX22" s="331"/>
      <c r="LY22" s="331"/>
      <c r="LZ22" s="331"/>
      <c r="MA22" s="331"/>
      <c r="MB22" s="331"/>
      <c r="MC22" s="331"/>
      <c r="MD22" s="331"/>
      <c r="ME22" s="331"/>
      <c r="MF22" s="331"/>
      <c r="MG22" s="331"/>
      <c r="MH22" s="331"/>
      <c r="MI22" s="331"/>
      <c r="MJ22" s="331"/>
      <c r="MK22" s="331"/>
      <c r="ML22" s="331"/>
      <c r="MM22" s="331"/>
      <c r="MN22" s="331"/>
      <c r="MO22" s="331"/>
      <c r="MP22" s="331"/>
      <c r="MQ22" s="331"/>
      <c r="MR22" s="331"/>
      <c r="MS22" s="331"/>
      <c r="MT22" s="331"/>
      <c r="MU22" s="331"/>
      <c r="MV22" s="331"/>
      <c r="MW22" s="331"/>
      <c r="MX22" s="331"/>
      <c r="MY22" s="331"/>
      <c r="MZ22" s="331"/>
      <c r="NA22" s="331"/>
      <c r="NB22" s="331"/>
      <c r="NC22" s="331"/>
      <c r="ND22" s="331"/>
      <c r="NE22" s="331"/>
      <c r="NF22" s="331"/>
      <c r="NG22" s="331"/>
      <c r="NH22" s="331"/>
      <c r="NI22" s="331"/>
      <c r="NJ22" s="331"/>
      <c r="NK22" s="331"/>
      <c r="NL22" s="331"/>
      <c r="NM22" s="331"/>
      <c r="NN22" s="331"/>
      <c r="NO22" s="331"/>
      <c r="NP22" s="331"/>
      <c r="NQ22" s="331"/>
      <c r="NR22" s="331"/>
      <c r="NS22" s="331"/>
      <c r="NT22" s="331"/>
      <c r="NU22" s="331"/>
      <c r="NV22" s="331"/>
      <c r="NW22" s="331"/>
      <c r="NX22" s="331"/>
      <c r="NY22" s="331"/>
      <c r="NZ22" s="331"/>
      <c r="OA22" s="331"/>
      <c r="OB22" s="331"/>
      <c r="OC22" s="331"/>
      <c r="OD22" s="331"/>
      <c r="OE22" s="331"/>
      <c r="OF22" s="331"/>
      <c r="OG22" s="331"/>
      <c r="OH22" s="331"/>
      <c r="OI22" s="331"/>
      <c r="OJ22" s="331"/>
      <c r="OK22" s="331"/>
      <c r="OL22" s="331"/>
      <c r="OM22" s="331"/>
      <c r="ON22" s="331"/>
      <c r="OO22" s="331"/>
      <c r="OP22" s="331"/>
      <c r="OQ22" s="331"/>
      <c r="OR22" s="331"/>
      <c r="OS22" s="331"/>
      <c r="OT22" s="331"/>
      <c r="OU22" s="331"/>
      <c r="OV22" s="331"/>
      <c r="OW22" s="331"/>
      <c r="OX22" s="331"/>
      <c r="OY22" s="331"/>
      <c r="OZ22" s="331"/>
      <c r="PA22" s="331"/>
      <c r="PB22" s="331"/>
      <c r="PC22" s="331"/>
      <c r="PD22" s="331"/>
      <c r="PE22" s="331"/>
      <c r="PF22" s="331"/>
      <c r="PG22" s="331"/>
      <c r="PH22" s="331"/>
      <c r="PI22" s="331"/>
      <c r="PJ22" s="331"/>
      <c r="PK22" s="331"/>
      <c r="PL22" s="331"/>
      <c r="PM22" s="331"/>
      <c r="PN22" s="331"/>
      <c r="PO22" s="331"/>
      <c r="PP22" s="331"/>
      <c r="PQ22" s="331"/>
      <c r="PR22" s="331"/>
      <c r="PS22" s="331"/>
      <c r="PT22" s="331"/>
      <c r="PU22" s="331"/>
      <c r="PV22" s="331"/>
      <c r="PW22" s="331"/>
      <c r="PX22" s="331"/>
      <c r="PY22" s="331"/>
      <c r="PZ22" s="331"/>
      <c r="QA22" s="331"/>
      <c r="QB22" s="331"/>
      <c r="QC22" s="331"/>
      <c r="QD22" s="331"/>
      <c r="QE22" s="331"/>
      <c r="QF22" s="331"/>
      <c r="QG22" s="331"/>
      <c r="QH22" s="331"/>
      <c r="QI22" s="331"/>
      <c r="QJ22" s="331"/>
      <c r="QK22" s="331"/>
      <c r="QL22" s="331"/>
      <c r="QM22" s="331"/>
      <c r="QN22" s="331"/>
      <c r="QO22" s="331"/>
      <c r="QP22" s="331"/>
      <c r="QQ22" s="331"/>
      <c r="QR22" s="331"/>
      <c r="QS22" s="331"/>
      <c r="QT22" s="331"/>
      <c r="QU22" s="331"/>
      <c r="QV22" s="331"/>
      <c r="QW22" s="331"/>
      <c r="QX22" s="331"/>
      <c r="QY22" s="331"/>
      <c r="QZ22" s="331"/>
      <c r="RA22" s="331"/>
      <c r="RB22" s="331"/>
      <c r="RC22" s="331"/>
      <c r="RD22" s="331"/>
      <c r="RE22" s="331"/>
      <c r="RF22" s="331"/>
      <c r="RG22" s="331"/>
      <c r="RH22" s="331"/>
      <c r="RI22" s="331"/>
      <c r="RJ22" s="331"/>
      <c r="RK22" s="331"/>
      <c r="RL22" s="331"/>
      <c r="RM22" s="331"/>
      <c r="RN22" s="331"/>
      <c r="RO22" s="331"/>
      <c r="RP22" s="331"/>
      <c r="RQ22" s="331"/>
      <c r="RR22" s="331"/>
      <c r="RS22" s="331"/>
      <c r="RT22" s="331"/>
      <c r="RU22" s="331"/>
      <c r="RV22" s="331"/>
      <c r="RW22" s="331"/>
      <c r="RX22" s="331"/>
      <c r="RY22" s="331"/>
      <c r="RZ22" s="331"/>
      <c r="SA22" s="331"/>
      <c r="SB22" s="331"/>
      <c r="SC22" s="331"/>
      <c r="SD22" s="331"/>
      <c r="SE22" s="331"/>
      <c r="SF22" s="331"/>
      <c r="SG22" s="331"/>
      <c r="SH22" s="331"/>
      <c r="SI22" s="331"/>
      <c r="SJ22" s="331"/>
      <c r="SK22" s="331"/>
      <c r="SL22" s="331"/>
      <c r="SM22" s="331"/>
      <c r="SN22" s="331"/>
      <c r="SO22" s="331"/>
      <c r="SP22" s="331"/>
      <c r="SQ22" s="331"/>
      <c r="SR22" s="331"/>
      <c r="SS22" s="331"/>
      <c r="ST22" s="331"/>
      <c r="SU22" s="331"/>
      <c r="SV22" s="331"/>
      <c r="SW22" s="331"/>
      <c r="SX22" s="331"/>
      <c r="SY22" s="331"/>
      <c r="SZ22" s="331"/>
      <c r="TA22" s="331"/>
      <c r="TB22" s="331"/>
      <c r="TC22" s="331"/>
      <c r="TD22" s="331"/>
      <c r="TE22" s="331"/>
      <c r="TF22" s="331"/>
      <c r="TG22" s="331"/>
      <c r="TH22" s="331"/>
      <c r="TI22" s="331"/>
      <c r="TJ22" s="331"/>
      <c r="TK22" s="331"/>
      <c r="TL22" s="331"/>
      <c r="TM22" s="331"/>
      <c r="TN22" s="331"/>
      <c r="TO22" s="331"/>
      <c r="TP22" s="331"/>
      <c r="TQ22" s="331"/>
      <c r="TR22" s="331"/>
      <c r="TS22" s="331"/>
      <c r="TT22" s="331"/>
      <c r="TU22" s="331"/>
      <c r="TV22" s="331"/>
      <c r="TW22" s="331"/>
      <c r="TX22" s="331"/>
      <c r="TY22" s="331"/>
      <c r="TZ22" s="331"/>
      <c r="UA22" s="331"/>
      <c r="UB22" s="331"/>
      <c r="UC22" s="331"/>
      <c r="UD22" s="331"/>
      <c r="UE22" s="331"/>
      <c r="UF22" s="331"/>
      <c r="UG22" s="331"/>
      <c r="UH22" s="331"/>
      <c r="UI22" s="331"/>
      <c r="UJ22" s="331"/>
      <c r="UK22" s="331"/>
      <c r="UL22" s="331"/>
      <c r="UM22" s="331"/>
      <c r="UN22" s="331"/>
      <c r="UO22" s="331"/>
      <c r="UP22" s="331"/>
      <c r="UQ22" s="331"/>
      <c r="UR22" s="331"/>
      <c r="US22" s="331"/>
      <c r="UT22" s="331"/>
      <c r="UU22" s="331"/>
      <c r="UV22" s="331"/>
      <c r="UW22" s="331"/>
      <c r="UX22" s="331"/>
      <c r="UY22" s="331"/>
      <c r="UZ22" s="331"/>
      <c r="VA22" s="331"/>
      <c r="VB22" s="331"/>
      <c r="VC22" s="331"/>
      <c r="VD22" s="331"/>
      <c r="VE22" s="331"/>
      <c r="VF22" s="331"/>
      <c r="VG22" s="331"/>
      <c r="VH22" s="331"/>
      <c r="VI22" s="331"/>
      <c r="VJ22" s="331"/>
      <c r="VK22" s="331"/>
      <c r="VL22" s="331"/>
      <c r="VM22" s="331"/>
      <c r="VN22" s="331"/>
      <c r="VO22" s="331"/>
      <c r="VP22" s="331"/>
      <c r="VQ22" s="331"/>
      <c r="VR22" s="331"/>
      <c r="VS22" s="331"/>
      <c r="VT22" s="331"/>
      <c r="VU22" s="331"/>
      <c r="VV22" s="331"/>
      <c r="VW22" s="331"/>
      <c r="VX22" s="331"/>
      <c r="VY22" s="331"/>
      <c r="VZ22" s="331"/>
      <c r="WA22" s="331"/>
      <c r="WB22" s="331"/>
      <c r="WC22" s="331"/>
      <c r="WD22" s="331"/>
      <c r="WE22" s="331"/>
      <c r="WF22" s="331"/>
      <c r="WG22" s="331"/>
      <c r="WH22" s="331"/>
      <c r="WI22" s="331"/>
      <c r="WJ22" s="331"/>
      <c r="WK22" s="331"/>
      <c r="WL22" s="331"/>
      <c r="WM22" s="331"/>
      <c r="WN22" s="331"/>
      <c r="WO22" s="331"/>
      <c r="WP22" s="331"/>
      <c r="WQ22" s="331"/>
      <c r="WR22" s="331"/>
      <c r="WS22" s="331"/>
      <c r="WT22" s="331"/>
      <c r="WU22" s="331"/>
      <c r="WV22" s="331"/>
      <c r="WW22" s="331"/>
      <c r="WX22" s="331"/>
      <c r="WY22" s="331"/>
      <c r="WZ22" s="331"/>
      <c r="XA22" s="331"/>
      <c r="XB22" s="331"/>
      <c r="XC22" s="331"/>
      <c r="XD22" s="331"/>
      <c r="XE22" s="331"/>
      <c r="XF22" s="331"/>
      <c r="XG22" s="331"/>
      <c r="XH22" s="331"/>
      <c r="XI22" s="331"/>
      <c r="XJ22" s="331"/>
      <c r="XK22" s="331"/>
      <c r="XL22" s="331"/>
      <c r="XM22" s="331"/>
      <c r="XN22" s="331"/>
      <c r="XO22" s="331"/>
      <c r="XP22" s="331"/>
      <c r="XQ22" s="331"/>
      <c r="XR22" s="331"/>
      <c r="XS22" s="331"/>
      <c r="XT22" s="331"/>
      <c r="XU22" s="331"/>
      <c r="XV22" s="331"/>
      <c r="XW22" s="331"/>
      <c r="XX22" s="331"/>
      <c r="XY22" s="331"/>
      <c r="XZ22" s="331"/>
      <c r="YA22" s="331"/>
      <c r="YB22" s="331"/>
      <c r="YC22" s="331"/>
      <c r="YD22" s="331"/>
      <c r="YE22" s="331"/>
      <c r="YF22" s="331"/>
      <c r="YG22" s="331"/>
      <c r="YH22" s="331"/>
      <c r="YI22" s="331"/>
      <c r="YJ22" s="331"/>
      <c r="YK22" s="331"/>
      <c r="YL22" s="331"/>
      <c r="YM22" s="331"/>
      <c r="YN22" s="331"/>
      <c r="YO22" s="331"/>
      <c r="YP22" s="331"/>
      <c r="YQ22" s="331"/>
      <c r="YR22" s="331"/>
      <c r="YS22" s="331"/>
      <c r="YT22" s="331"/>
      <c r="YU22" s="331"/>
      <c r="YV22" s="331"/>
      <c r="YW22" s="331"/>
      <c r="YX22" s="331"/>
      <c r="YY22" s="331"/>
      <c r="YZ22" s="331"/>
      <c r="ZA22" s="331"/>
      <c r="ZB22" s="331"/>
      <c r="ZC22" s="331"/>
      <c r="ZD22" s="331"/>
      <c r="ZE22" s="331"/>
      <c r="ZF22" s="331"/>
      <c r="ZG22" s="331"/>
      <c r="ZH22" s="331"/>
      <c r="ZI22" s="331"/>
      <c r="ZJ22" s="331"/>
      <c r="ZK22" s="331"/>
      <c r="ZL22" s="331"/>
      <c r="ZM22" s="331"/>
      <c r="ZN22" s="331"/>
      <c r="ZO22" s="331"/>
      <c r="ZP22" s="331"/>
      <c r="ZQ22" s="331"/>
      <c r="ZR22" s="331"/>
      <c r="ZS22" s="331"/>
      <c r="ZT22" s="331"/>
      <c r="ZU22" s="331"/>
      <c r="ZV22" s="331"/>
      <c r="ZW22" s="331"/>
      <c r="ZX22" s="331"/>
      <c r="ZY22" s="331"/>
      <c r="ZZ22" s="331"/>
      <c r="AAA22" s="331"/>
      <c r="AAB22" s="331"/>
      <c r="AAC22" s="331"/>
      <c r="AAD22" s="331"/>
      <c r="AAE22" s="331"/>
      <c r="AAF22" s="331"/>
      <c r="AAG22" s="331"/>
      <c r="AAH22" s="331"/>
      <c r="AAI22" s="331"/>
      <c r="AAJ22" s="331"/>
      <c r="AAK22" s="331"/>
      <c r="AAL22" s="331"/>
      <c r="AAM22" s="331"/>
      <c r="AAN22" s="331"/>
      <c r="AAO22" s="331"/>
      <c r="AAP22" s="331"/>
      <c r="AAQ22" s="331"/>
      <c r="AAR22" s="331"/>
      <c r="AAS22" s="331"/>
      <c r="AAT22" s="331"/>
      <c r="AAU22" s="331"/>
      <c r="AAV22" s="331"/>
      <c r="AAW22" s="331"/>
      <c r="AAX22" s="331"/>
      <c r="AAY22" s="331"/>
      <c r="AAZ22" s="331"/>
      <c r="ABA22" s="331"/>
      <c r="ABB22" s="331"/>
      <c r="ABC22" s="331"/>
      <c r="ABD22" s="331"/>
      <c r="ABE22" s="331"/>
      <c r="ABF22" s="331"/>
      <c r="ABG22" s="331"/>
      <c r="ABH22" s="331"/>
      <c r="ABI22" s="331"/>
      <c r="ABJ22" s="331"/>
      <c r="ABK22" s="331"/>
      <c r="ABL22" s="331"/>
      <c r="ABM22" s="331"/>
      <c r="ABN22" s="331"/>
      <c r="ABO22" s="331"/>
      <c r="ABP22" s="331"/>
      <c r="ABQ22" s="331"/>
      <c r="ABR22" s="331"/>
      <c r="ABS22" s="331"/>
      <c r="ABT22" s="331"/>
      <c r="ABU22" s="331"/>
      <c r="ABV22" s="331"/>
      <c r="ABW22" s="331"/>
      <c r="ABX22" s="331"/>
      <c r="ABY22" s="331"/>
      <c r="ABZ22" s="331"/>
      <c r="ACA22" s="331"/>
      <c r="ACB22" s="331"/>
      <c r="ACC22" s="331"/>
      <c r="ACD22" s="331"/>
      <c r="ACE22" s="331"/>
      <c r="ACF22" s="331"/>
      <c r="ACG22" s="331"/>
      <c r="ACH22" s="331"/>
      <c r="ACI22" s="331"/>
      <c r="ACJ22" s="331"/>
      <c r="ACK22" s="331"/>
      <c r="ACL22" s="331"/>
      <c r="ACM22" s="331"/>
      <c r="ACN22" s="331"/>
      <c r="ACO22" s="331"/>
      <c r="ACP22" s="331"/>
      <c r="ACQ22" s="331"/>
      <c r="ACR22" s="331"/>
      <c r="ACS22" s="331"/>
      <c r="ACT22" s="331"/>
      <c r="ACU22" s="331"/>
      <c r="ACV22" s="331"/>
      <c r="ACW22" s="331"/>
      <c r="ACX22" s="331"/>
      <c r="ACY22" s="331"/>
      <c r="ACZ22" s="331"/>
      <c r="ADA22" s="331"/>
      <c r="ADB22" s="331"/>
      <c r="ADC22" s="331"/>
      <c r="ADD22" s="331"/>
      <c r="ADE22" s="331"/>
      <c r="ADF22" s="331"/>
      <c r="ADG22" s="331"/>
      <c r="ADH22" s="331"/>
      <c r="ADI22" s="331"/>
      <c r="ADJ22" s="331"/>
      <c r="ADK22" s="331"/>
      <c r="ADL22" s="331"/>
      <c r="ADM22" s="331"/>
      <c r="ADN22" s="331"/>
      <c r="ADO22" s="331"/>
      <c r="ADP22" s="331"/>
      <c r="ADQ22" s="331"/>
      <c r="ADR22" s="331"/>
      <c r="ADS22" s="331"/>
      <c r="ADT22" s="331"/>
      <c r="ADU22" s="331"/>
      <c r="ADV22" s="331"/>
      <c r="ADW22" s="331"/>
      <c r="ADX22" s="331"/>
      <c r="ADY22" s="331"/>
      <c r="ADZ22" s="331"/>
      <c r="AEA22" s="331"/>
      <c r="AEB22" s="331"/>
      <c r="AEC22" s="331"/>
      <c r="AED22" s="331"/>
      <c r="AEE22" s="331"/>
      <c r="AEF22" s="331"/>
      <c r="AEG22" s="331"/>
      <c r="AEH22" s="331"/>
      <c r="AEI22" s="331"/>
      <c r="AEJ22" s="331"/>
      <c r="AEK22" s="331"/>
      <c r="AEL22" s="331"/>
      <c r="AEM22" s="331"/>
      <c r="AEN22" s="331"/>
      <c r="AEO22" s="331"/>
      <c r="AEP22" s="331"/>
      <c r="AEQ22" s="331"/>
      <c r="AER22" s="331"/>
      <c r="AES22" s="331"/>
      <c r="AET22" s="331"/>
      <c r="AEU22" s="331"/>
      <c r="AEV22" s="331"/>
      <c r="AEW22" s="331"/>
      <c r="AEX22" s="331"/>
      <c r="AEY22" s="331"/>
      <c r="AEZ22" s="331"/>
      <c r="AFA22" s="331"/>
      <c r="AFB22" s="331"/>
      <c r="AFC22" s="331"/>
      <c r="AFD22" s="331"/>
      <c r="AFE22" s="331"/>
      <c r="AFF22" s="331"/>
      <c r="AFG22" s="331"/>
      <c r="AFH22" s="331"/>
      <c r="AFI22" s="331"/>
      <c r="AFJ22" s="331"/>
      <c r="AFK22" s="331"/>
      <c r="AFL22" s="331"/>
      <c r="AFM22" s="331"/>
      <c r="AFN22" s="331"/>
      <c r="AFO22" s="331"/>
      <c r="AFP22" s="331"/>
      <c r="AFQ22" s="331"/>
      <c r="AFR22" s="331"/>
      <c r="AFS22" s="331"/>
      <c r="AFT22" s="331"/>
      <c r="AFU22" s="331"/>
      <c r="AFV22" s="331"/>
      <c r="AFW22" s="331"/>
      <c r="AFX22" s="331"/>
      <c r="AFY22" s="331"/>
      <c r="AFZ22" s="331"/>
      <c r="AGA22" s="331"/>
      <c r="AGB22" s="331"/>
      <c r="AGC22" s="331"/>
      <c r="AGD22" s="331"/>
      <c r="AGE22" s="331"/>
      <c r="AGF22" s="331"/>
      <c r="AGG22" s="331"/>
      <c r="AGH22" s="331"/>
      <c r="AGI22" s="331"/>
      <c r="AGJ22" s="331"/>
      <c r="AGK22" s="331"/>
      <c r="AGL22" s="331"/>
      <c r="AGM22" s="331"/>
      <c r="AGN22" s="331"/>
      <c r="AGO22" s="331"/>
      <c r="AGP22" s="331"/>
      <c r="AGQ22" s="331"/>
      <c r="AGR22" s="331"/>
      <c r="AGS22" s="331"/>
      <c r="AGT22" s="331"/>
      <c r="AGU22" s="331"/>
      <c r="AGV22" s="331"/>
      <c r="AGW22" s="331"/>
      <c r="AGX22" s="331"/>
      <c r="AGY22" s="331"/>
      <c r="AGZ22" s="331"/>
      <c r="AHA22" s="331"/>
      <c r="AHB22" s="331"/>
      <c r="AHC22" s="331"/>
      <c r="AHD22" s="331"/>
      <c r="AHE22" s="331"/>
      <c r="AHF22" s="331"/>
      <c r="AHG22" s="331"/>
      <c r="AHH22" s="331"/>
      <c r="AHI22" s="331"/>
      <c r="AHJ22" s="331"/>
      <c r="AHK22" s="331"/>
      <c r="AHL22" s="331"/>
      <c r="AHM22" s="331"/>
      <c r="AHN22" s="331"/>
      <c r="AHO22" s="331"/>
      <c r="AHP22" s="331"/>
      <c r="AHQ22" s="331"/>
      <c r="AHR22" s="331"/>
      <c r="AHS22" s="331"/>
      <c r="AHT22" s="331"/>
      <c r="AHU22" s="331"/>
      <c r="AHV22" s="331"/>
      <c r="AHW22" s="331"/>
      <c r="AHX22" s="331"/>
      <c r="AHY22" s="331"/>
      <c r="AHZ22" s="331"/>
      <c r="AIA22" s="331"/>
      <c r="AIB22" s="331"/>
      <c r="AIC22" s="331"/>
      <c r="AID22" s="331"/>
      <c r="AIE22" s="331"/>
      <c r="AIF22" s="331"/>
      <c r="AIG22" s="331"/>
      <c r="AIH22" s="331"/>
      <c r="AII22" s="331"/>
      <c r="AIJ22" s="331"/>
      <c r="AIK22" s="331"/>
      <c r="AIL22" s="331"/>
      <c r="AIM22" s="331"/>
      <c r="AIN22" s="331"/>
      <c r="AIO22" s="331"/>
      <c r="AIP22" s="331"/>
      <c r="AIQ22" s="331"/>
      <c r="AIR22" s="331"/>
      <c r="AIS22" s="331"/>
      <c r="AIT22" s="331"/>
      <c r="AIU22" s="331"/>
      <c r="AIV22" s="331"/>
      <c r="AIW22" s="331"/>
      <c r="AIX22" s="331"/>
      <c r="AIY22" s="331"/>
      <c r="AIZ22" s="331"/>
      <c r="AJA22" s="331"/>
      <c r="AJB22" s="331"/>
      <c r="AJC22" s="331"/>
      <c r="AJD22" s="331"/>
      <c r="AJE22" s="331"/>
      <c r="AJF22" s="331"/>
      <c r="AJG22" s="331"/>
      <c r="AJH22" s="331"/>
      <c r="AJI22" s="331"/>
      <c r="AJJ22" s="331"/>
      <c r="AJK22" s="331"/>
      <c r="AJL22" s="331"/>
      <c r="AJM22" s="331"/>
      <c r="AJN22" s="331"/>
      <c r="AJO22" s="331"/>
      <c r="AJP22" s="331"/>
      <c r="AJQ22" s="331"/>
      <c r="AJR22" s="331"/>
      <c r="AJS22" s="331"/>
      <c r="AJT22" s="331"/>
      <c r="AJU22" s="331"/>
      <c r="AJV22" s="331"/>
      <c r="AJW22" s="331"/>
      <c r="AJX22" s="331"/>
      <c r="AJY22" s="331"/>
      <c r="AJZ22" s="331"/>
      <c r="AKA22" s="331"/>
      <c r="AKB22" s="331"/>
      <c r="AKC22" s="331"/>
      <c r="AKD22" s="331"/>
      <c r="AKE22" s="331"/>
      <c r="AKF22" s="331"/>
      <c r="AKG22" s="331"/>
      <c r="AKH22" s="331"/>
      <c r="AKI22" s="331"/>
      <c r="AKJ22" s="331"/>
      <c r="AKK22" s="331"/>
      <c r="AKL22" s="331"/>
      <c r="AKM22" s="331"/>
      <c r="AKN22" s="331"/>
      <c r="AKO22" s="331"/>
      <c r="AKP22" s="331"/>
      <c r="AKQ22" s="331"/>
      <c r="AKR22" s="331"/>
      <c r="AKS22" s="331"/>
      <c r="AKT22" s="331"/>
      <c r="AKU22" s="331"/>
      <c r="AKV22" s="331"/>
      <c r="AKW22" s="331"/>
      <c r="AKX22" s="331"/>
      <c r="AKY22" s="331"/>
      <c r="AKZ22" s="331"/>
      <c r="ALA22" s="331"/>
      <c r="ALB22" s="331"/>
      <c r="ALC22" s="331"/>
      <c r="ALD22" s="331"/>
      <c r="ALE22" s="331"/>
      <c r="ALF22" s="331"/>
      <c r="ALG22" s="331"/>
      <c r="ALH22" s="331"/>
      <c r="ALI22" s="331"/>
      <c r="ALJ22" s="331"/>
      <c r="ALK22" s="331"/>
      <c r="ALL22" s="331"/>
      <c r="ALM22" s="331"/>
      <c r="ALN22" s="331"/>
      <c r="ALO22" s="331"/>
      <c r="ALP22" s="331"/>
      <c r="ALQ22" s="331"/>
      <c r="ALR22" s="331"/>
      <c r="ALS22" s="331"/>
      <c r="ALT22" s="331"/>
      <c r="ALU22" s="331"/>
      <c r="ALV22" s="331"/>
      <c r="ALW22" s="331"/>
      <c r="ALX22" s="331"/>
      <c r="ALY22" s="331"/>
      <c r="ALZ22" s="331"/>
      <c r="AMA22" s="331"/>
      <c r="AMB22" s="331"/>
      <c r="AMC22" s="331"/>
      <c r="AMD22" s="331"/>
      <c r="AME22" s="331"/>
      <c r="AMF22" s="331"/>
      <c r="AMG22" s="331"/>
      <c r="AMH22" s="331"/>
      <c r="AMI22" s="331"/>
      <c r="AMJ22" s="331"/>
    </row>
  </sheetData>
  <sheetProtection algorithmName="SHA-512" hashValue="ENxh4m1Is7c2UzjyeVnix8JbwvV/LdB4r96efyfH1VIE6gepoaF8su+Vb6oeZhq+DmRtVtVc6fj3JqLf8V5ZKw==" saltValue="Zl42IRmgogn9l43nfMQ9/g==" spinCount="100000" sheet="1" objects="1" scenarios="1" formatColumns="0" formatRows="0"/>
  <mergeCells count="3">
    <mergeCell ref="B17:D17"/>
    <mergeCell ref="C6:G6"/>
    <mergeCell ref="B3:G3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horizontalDpi="300" verticalDpi="300" r:id="rId1"/>
  <headerFooter scaleWithDoc="0">
    <oddHeader>&amp;L&amp;"Book Antiqua,Negrito"&amp;10Rev-3&amp;C&amp;"Book Antiqua,Negrito"&amp;10Segunda Etapa&amp;R&amp;G</oddHeader>
    <oddFooter>&amp;L&amp;"Arial,Negrito"&amp;10CTR 464&amp;C&amp;"Arial,Negrito"&amp;10C.&amp;P&amp;R&amp;"Arial,Itálico"&amp;10Origem: 408-Orçamento_Rel 2_Rel 6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ilha12">
    <tabColor rgb="FFFFFF00"/>
  </sheetPr>
  <dimension ref="A3:AMK24"/>
  <sheetViews>
    <sheetView showZeros="0" zoomScaleNormal="100" workbookViewId="0"/>
  </sheetViews>
  <sheetFormatPr defaultColWidth="9.140625" defaultRowHeight="15"/>
  <cols>
    <col min="1" max="1" width="36.85546875" style="368" customWidth="1"/>
    <col min="2" max="2" width="5" style="333" customWidth="1"/>
    <col min="3" max="3" width="27.85546875" style="333" customWidth="1"/>
    <col min="4" max="4" width="9.140625" style="366" customWidth="1"/>
    <col min="5" max="5" width="8.5703125" style="366" customWidth="1"/>
    <col min="6" max="6" width="15.7109375" style="366" customWidth="1"/>
    <col min="7" max="7" width="15.7109375" style="367" customWidth="1"/>
    <col min="8" max="8" width="11.85546875" style="316" customWidth="1"/>
    <col min="9" max="9" width="11.85546875" style="304" customWidth="1"/>
    <col min="10" max="10" width="10.5703125" style="314" customWidth="1"/>
    <col min="11" max="11" width="9.140625" style="311"/>
    <col min="12" max="13" width="11.140625" style="311" customWidth="1"/>
    <col min="14" max="250" width="9.140625" style="311"/>
    <col min="251" max="251" width="36.85546875" style="311" customWidth="1"/>
    <col min="252" max="252" width="5.85546875" style="311" customWidth="1"/>
    <col min="253" max="253" width="33.140625" style="311" customWidth="1"/>
    <col min="254" max="254" width="8" style="311" customWidth="1"/>
    <col min="255" max="255" width="5.7109375" style="311" customWidth="1"/>
    <col min="256" max="256" width="6.85546875" style="311" customWidth="1"/>
    <col min="257" max="257" width="10.140625" style="311" customWidth="1"/>
    <col min="258" max="258" width="10.42578125" style="311" customWidth="1"/>
    <col min="259" max="259" width="10.5703125" style="311" customWidth="1"/>
    <col min="260" max="261" width="9.140625" style="311"/>
    <col min="262" max="262" width="9" style="311" customWidth="1"/>
    <col min="263" max="506" width="9.140625" style="311"/>
    <col min="507" max="507" width="36.85546875" style="311" customWidth="1"/>
    <col min="508" max="508" width="5.85546875" style="311" customWidth="1"/>
    <col min="509" max="509" width="33.140625" style="311" customWidth="1"/>
    <col min="510" max="510" width="8" style="311" customWidth="1"/>
    <col min="511" max="511" width="5.7109375" style="311" customWidth="1"/>
    <col min="512" max="512" width="6.85546875" style="311" customWidth="1"/>
    <col min="513" max="513" width="10.140625" style="311" customWidth="1"/>
    <col min="514" max="514" width="10.42578125" style="311" customWidth="1"/>
    <col min="515" max="515" width="10.5703125" style="311" customWidth="1"/>
    <col min="516" max="517" width="9.140625" style="311"/>
    <col min="518" max="518" width="9" style="311" customWidth="1"/>
    <col min="519" max="762" width="9.140625" style="311"/>
    <col min="763" max="763" width="36.85546875" style="311" customWidth="1"/>
    <col min="764" max="764" width="5.85546875" style="311" customWidth="1"/>
    <col min="765" max="765" width="33.140625" style="311" customWidth="1"/>
    <col min="766" max="766" width="8" style="311" customWidth="1"/>
    <col min="767" max="767" width="5.7109375" style="311" customWidth="1"/>
    <col min="768" max="768" width="6.85546875" style="311" customWidth="1"/>
    <col min="769" max="769" width="10.140625" style="311" customWidth="1"/>
    <col min="770" max="770" width="10.42578125" style="311" customWidth="1"/>
    <col min="771" max="771" width="10.5703125" style="311" customWidth="1"/>
    <col min="772" max="773" width="9.140625" style="311"/>
    <col min="774" max="774" width="9" style="311" customWidth="1"/>
    <col min="775" max="1018" width="9.140625" style="311"/>
    <col min="1019" max="1019" width="36.85546875" style="311" customWidth="1"/>
    <col min="1020" max="1020" width="5.85546875" style="311" customWidth="1"/>
    <col min="1021" max="1021" width="33.140625" style="311" customWidth="1"/>
    <col min="1022" max="1022" width="8" style="311" customWidth="1"/>
    <col min="1023" max="1023" width="5.7109375" style="311" customWidth="1"/>
    <col min="1024" max="1024" width="6.85546875" style="311" customWidth="1"/>
    <col min="1025" max="1025" width="10.140625" style="311" customWidth="1"/>
    <col min="1026" max="16384" width="9.140625" style="225"/>
  </cols>
  <sheetData>
    <row r="3" spans="1:12" s="304" customFormat="1" ht="16.5" customHeight="1">
      <c r="A3" s="333"/>
      <c r="B3" s="543" t="s">
        <v>111</v>
      </c>
      <c r="C3" s="543"/>
      <c r="D3" s="543"/>
      <c r="E3" s="543"/>
      <c r="F3" s="543"/>
      <c r="G3" s="543"/>
      <c r="H3" s="303"/>
      <c r="I3" s="303"/>
    </row>
    <row r="4" spans="1:12" s="304" customFormat="1" ht="16.5" customHeight="1">
      <c r="A4" s="333"/>
      <c r="B4" s="334"/>
      <c r="C4" s="335" t="s">
        <v>27</v>
      </c>
      <c r="D4" s="336"/>
      <c r="E4" s="336"/>
      <c r="F4" s="337"/>
      <c r="G4" s="336"/>
      <c r="H4" s="305"/>
      <c r="I4" s="306"/>
    </row>
    <row r="5" spans="1:12" s="304" customFormat="1" ht="16.5" customHeight="1">
      <c r="A5" s="333"/>
      <c r="B5" s="334"/>
      <c r="C5" s="335" t="s">
        <v>230</v>
      </c>
      <c r="D5" s="336"/>
      <c r="E5" s="336"/>
      <c r="F5" s="337"/>
      <c r="G5" s="336"/>
      <c r="H5" s="305"/>
      <c r="I5" s="306"/>
    </row>
    <row r="6" spans="1:12" s="304" customFormat="1" ht="31.5" customHeight="1">
      <c r="A6" s="333"/>
      <c r="B6" s="338"/>
      <c r="C6" s="542" t="s">
        <v>383</v>
      </c>
      <c r="D6" s="542"/>
      <c r="E6" s="542"/>
      <c r="F6" s="542"/>
      <c r="G6" s="542"/>
      <c r="H6" s="307"/>
      <c r="I6" s="307"/>
    </row>
    <row r="7" spans="1:12" s="304" customFormat="1" ht="12.75" customHeight="1">
      <c r="A7" s="333"/>
      <c r="B7" s="339"/>
      <c r="C7" s="339"/>
      <c r="D7" s="340"/>
      <c r="E7" s="340"/>
      <c r="F7" s="340"/>
      <c r="G7" s="340"/>
      <c r="H7" s="308"/>
      <c r="I7" s="308"/>
      <c r="J7" s="309"/>
    </row>
    <row r="8" spans="1:12" s="304" customFormat="1" ht="12.75" customHeight="1">
      <c r="A8" s="333"/>
      <c r="B8" s="341" t="s">
        <v>112</v>
      </c>
      <c r="C8" s="341" t="s">
        <v>57</v>
      </c>
      <c r="D8" s="340"/>
      <c r="E8" s="340"/>
      <c r="F8" s="340"/>
      <c r="G8" s="340"/>
      <c r="H8" s="308"/>
      <c r="I8" s="308"/>
      <c r="J8" s="309"/>
    </row>
    <row r="9" spans="1:12" s="304" customFormat="1" ht="12.75" customHeight="1">
      <c r="A9" s="333"/>
      <c r="B9" s="342"/>
      <c r="C9" s="342"/>
      <c r="D9" s="343"/>
      <c r="E9" s="343"/>
      <c r="F9" s="343"/>
      <c r="G9" s="343"/>
      <c r="H9" s="310"/>
      <c r="I9" s="310"/>
      <c r="J9" s="309"/>
    </row>
    <row r="10" spans="1:12" s="304" customFormat="1" ht="25.5" customHeight="1" thickBot="1">
      <c r="A10" s="333"/>
      <c r="B10" s="344" t="s">
        <v>5</v>
      </c>
      <c r="C10" s="344" t="s">
        <v>6</v>
      </c>
      <c r="D10" s="344" t="s">
        <v>11</v>
      </c>
      <c r="E10" s="344" t="s">
        <v>12</v>
      </c>
      <c r="F10" s="372" t="s">
        <v>113</v>
      </c>
      <c r="G10" s="345" t="s">
        <v>114</v>
      </c>
      <c r="H10" s="309"/>
    </row>
    <row r="11" spans="1:12" s="304" customFormat="1" ht="26.25" thickBot="1">
      <c r="A11" s="333"/>
      <c r="B11" s="346">
        <v>1</v>
      </c>
      <c r="C11" s="347" t="s">
        <v>184</v>
      </c>
      <c r="D11" s="348" t="s">
        <v>108</v>
      </c>
      <c r="E11" s="370">
        <f>ROUND(B18*D18,2)</f>
        <v>16</v>
      </c>
      <c r="F11" s="322"/>
      <c r="G11" s="371">
        <f>ROUND(E11*F11,2)</f>
        <v>0</v>
      </c>
    </row>
    <row r="12" spans="1:12" s="304" customFormat="1" ht="26.25" thickBot="1">
      <c r="A12" s="333"/>
      <c r="B12" s="346">
        <f>B11+1</f>
        <v>2</v>
      </c>
      <c r="C12" s="347" t="s">
        <v>185</v>
      </c>
      <c r="D12" s="348" t="s">
        <v>108</v>
      </c>
      <c r="E12" s="370">
        <f>ROUND(B19*D19,2)</f>
        <v>16</v>
      </c>
      <c r="F12" s="322"/>
      <c r="G12" s="371">
        <f t="shared" ref="G12:G13" si="0">ROUND(E12*F12,2)</f>
        <v>0</v>
      </c>
      <c r="L12" s="323"/>
    </row>
    <row r="13" spans="1:12" s="324" customFormat="1" ht="26.25" thickBot="1">
      <c r="A13" s="338"/>
      <c r="B13" s="346">
        <f>B12+1</f>
        <v>3</v>
      </c>
      <c r="C13" s="347" t="s">
        <v>117</v>
      </c>
      <c r="D13" s="348" t="s">
        <v>108</v>
      </c>
      <c r="E13" s="370">
        <f>ROUND(B20*D20,2)</f>
        <v>6</v>
      </c>
      <c r="F13" s="322"/>
      <c r="G13" s="371">
        <f t="shared" si="0"/>
        <v>0</v>
      </c>
    </row>
    <row r="14" spans="1:12" s="304" customFormat="1" ht="12.75" customHeight="1">
      <c r="A14" s="333"/>
      <c r="B14" s="349"/>
      <c r="C14" s="350"/>
      <c r="D14" s="351"/>
      <c r="E14" s="352"/>
      <c r="F14" s="353"/>
      <c r="G14" s="354"/>
      <c r="H14" s="309"/>
    </row>
    <row r="15" spans="1:12" s="304" customFormat="1" ht="12.75" customHeight="1">
      <c r="A15" s="333"/>
      <c r="B15" s="350"/>
      <c r="C15" s="333"/>
      <c r="D15" s="355"/>
      <c r="E15" s="351"/>
      <c r="F15" s="356" t="s">
        <v>119</v>
      </c>
      <c r="G15" s="369">
        <f>SUM(G11:G14)</f>
        <v>0</v>
      </c>
      <c r="H15" s="309"/>
    </row>
    <row r="16" spans="1:12" s="304" customFormat="1" ht="12.75" customHeight="1">
      <c r="A16" s="333"/>
      <c r="B16" s="541" t="s">
        <v>120</v>
      </c>
      <c r="C16" s="541"/>
      <c r="D16" s="541"/>
      <c r="E16" s="357"/>
      <c r="F16" s="343"/>
      <c r="G16" s="343"/>
      <c r="H16" s="325"/>
      <c r="I16" s="326"/>
      <c r="J16" s="309"/>
    </row>
    <row r="17" spans="1:1024" s="304" customFormat="1" ht="12.75" customHeight="1">
      <c r="A17" s="333"/>
      <c r="B17" s="358" t="s">
        <v>121</v>
      </c>
      <c r="C17" s="358" t="s">
        <v>122</v>
      </c>
      <c r="D17" s="358" t="s">
        <v>105</v>
      </c>
      <c r="E17" s="358"/>
      <c r="F17" s="343"/>
      <c r="G17" s="343"/>
      <c r="H17" s="325"/>
      <c r="I17" s="326"/>
      <c r="J17" s="309"/>
    </row>
    <row r="18" spans="1:1024" s="304" customFormat="1" ht="12.75" customHeight="1">
      <c r="A18" s="333"/>
      <c r="B18" s="359">
        <v>2</v>
      </c>
      <c r="C18" s="359" t="s">
        <v>186</v>
      </c>
      <c r="D18" s="360">
        <v>8</v>
      </c>
      <c r="E18" s="360"/>
      <c r="F18" s="343"/>
      <c r="G18" s="343"/>
      <c r="H18" s="325"/>
      <c r="I18" s="326"/>
      <c r="J18" s="309"/>
    </row>
    <row r="19" spans="1:1024" s="304" customFormat="1" ht="12.75" customHeight="1">
      <c r="A19" s="333"/>
      <c r="B19" s="359">
        <v>2</v>
      </c>
      <c r="C19" s="359" t="s">
        <v>187</v>
      </c>
      <c r="D19" s="360">
        <v>8</v>
      </c>
      <c r="E19" s="360"/>
      <c r="F19" s="343"/>
      <c r="G19" s="343"/>
      <c r="H19" s="325"/>
      <c r="I19" s="326"/>
      <c r="J19" s="309"/>
    </row>
    <row r="20" spans="1:1024" s="329" customFormat="1" ht="12.75" customHeight="1">
      <c r="A20" s="361"/>
      <c r="B20" s="362">
        <v>1</v>
      </c>
      <c r="C20" s="362" t="s">
        <v>125</v>
      </c>
      <c r="D20" s="360">
        <v>6</v>
      </c>
      <c r="E20" s="362"/>
      <c r="F20" s="363"/>
      <c r="G20" s="364"/>
      <c r="H20" s="327"/>
      <c r="I20" s="328"/>
    </row>
    <row r="21" spans="1:1024" s="332" customFormat="1" ht="12.75" customHeight="1">
      <c r="A21" s="365"/>
      <c r="B21" s="333"/>
      <c r="C21" s="333"/>
      <c r="D21" s="366"/>
      <c r="E21" s="366"/>
      <c r="F21" s="367"/>
      <c r="G21" s="366"/>
      <c r="H21" s="304"/>
      <c r="I21" s="330"/>
      <c r="J21" s="331"/>
      <c r="K21" s="331"/>
      <c r="L21" s="331"/>
      <c r="M21" s="331"/>
      <c r="N21" s="331"/>
      <c r="O21" s="331"/>
      <c r="P21" s="331"/>
      <c r="Q21" s="331"/>
      <c r="R21" s="331"/>
      <c r="S21" s="331"/>
      <c r="T21" s="331"/>
      <c r="U21" s="331"/>
      <c r="V21" s="331"/>
      <c r="W21" s="331"/>
      <c r="X21" s="331"/>
      <c r="Y21" s="331"/>
      <c r="Z21" s="331"/>
      <c r="AA21" s="331"/>
      <c r="AB21" s="331"/>
      <c r="AC21" s="331"/>
      <c r="AD21" s="331"/>
      <c r="AE21" s="331"/>
      <c r="AF21" s="331"/>
      <c r="AG21" s="331"/>
      <c r="AH21" s="331"/>
      <c r="AI21" s="331"/>
      <c r="AJ21" s="331"/>
      <c r="AK21" s="331"/>
      <c r="AL21" s="331"/>
      <c r="AM21" s="331"/>
      <c r="AN21" s="331"/>
      <c r="AO21" s="331"/>
      <c r="AP21" s="331"/>
      <c r="AQ21" s="331"/>
      <c r="AR21" s="331"/>
      <c r="AS21" s="331"/>
      <c r="AT21" s="331"/>
      <c r="AU21" s="331"/>
      <c r="AV21" s="331"/>
      <c r="AW21" s="331"/>
      <c r="AX21" s="331"/>
      <c r="AY21" s="331"/>
      <c r="AZ21" s="331"/>
      <c r="BA21" s="331"/>
      <c r="BB21" s="331"/>
      <c r="BC21" s="331"/>
      <c r="BD21" s="331"/>
      <c r="BE21" s="331"/>
      <c r="BF21" s="331"/>
      <c r="BG21" s="331"/>
      <c r="BH21" s="331"/>
      <c r="BI21" s="331"/>
      <c r="BJ21" s="331"/>
      <c r="BK21" s="331"/>
      <c r="BL21" s="331"/>
      <c r="BM21" s="331"/>
      <c r="BN21" s="331"/>
      <c r="BO21" s="331"/>
      <c r="BP21" s="331"/>
      <c r="BQ21" s="331"/>
      <c r="BR21" s="331"/>
      <c r="BS21" s="331"/>
      <c r="BT21" s="331"/>
      <c r="BU21" s="331"/>
      <c r="BV21" s="331"/>
      <c r="BW21" s="331"/>
      <c r="BX21" s="331"/>
      <c r="BY21" s="331"/>
      <c r="BZ21" s="331"/>
      <c r="CA21" s="331"/>
      <c r="CB21" s="331"/>
      <c r="CC21" s="331"/>
      <c r="CD21" s="331"/>
      <c r="CE21" s="331"/>
      <c r="CF21" s="331"/>
      <c r="CG21" s="331"/>
      <c r="CH21" s="331"/>
      <c r="CI21" s="331"/>
      <c r="CJ21" s="331"/>
      <c r="CK21" s="331"/>
      <c r="CL21" s="331"/>
      <c r="CM21" s="331"/>
      <c r="CN21" s="331"/>
      <c r="CO21" s="331"/>
      <c r="CP21" s="331"/>
      <c r="CQ21" s="331"/>
      <c r="CR21" s="331"/>
      <c r="CS21" s="331"/>
      <c r="CT21" s="331"/>
      <c r="CU21" s="331"/>
      <c r="CV21" s="331"/>
      <c r="CW21" s="331"/>
      <c r="CX21" s="331"/>
      <c r="CY21" s="331"/>
      <c r="CZ21" s="331"/>
      <c r="DA21" s="331"/>
      <c r="DB21" s="331"/>
      <c r="DC21" s="331"/>
      <c r="DD21" s="331"/>
      <c r="DE21" s="331"/>
      <c r="DF21" s="331"/>
      <c r="DG21" s="331"/>
      <c r="DH21" s="331"/>
      <c r="DI21" s="331"/>
      <c r="DJ21" s="331"/>
      <c r="DK21" s="331"/>
      <c r="DL21" s="331"/>
      <c r="DM21" s="331"/>
      <c r="DN21" s="331"/>
      <c r="DO21" s="331"/>
      <c r="DP21" s="331"/>
      <c r="DQ21" s="331"/>
      <c r="DR21" s="331"/>
      <c r="DS21" s="331"/>
      <c r="DT21" s="331"/>
      <c r="DU21" s="331"/>
      <c r="DV21" s="331"/>
      <c r="DW21" s="331"/>
      <c r="DX21" s="331"/>
      <c r="DY21" s="331"/>
      <c r="DZ21" s="331"/>
      <c r="EA21" s="331"/>
      <c r="EB21" s="331"/>
      <c r="EC21" s="331"/>
      <c r="ED21" s="331"/>
      <c r="EE21" s="331"/>
      <c r="EF21" s="331"/>
      <c r="EG21" s="331"/>
      <c r="EH21" s="331"/>
      <c r="EI21" s="331"/>
      <c r="EJ21" s="331"/>
      <c r="EK21" s="331"/>
      <c r="EL21" s="331"/>
      <c r="EM21" s="331"/>
      <c r="EN21" s="331"/>
      <c r="EO21" s="331"/>
      <c r="EP21" s="331"/>
      <c r="EQ21" s="331"/>
      <c r="ER21" s="331"/>
      <c r="ES21" s="331"/>
      <c r="ET21" s="331"/>
      <c r="EU21" s="331"/>
      <c r="EV21" s="331"/>
      <c r="EW21" s="331"/>
      <c r="EX21" s="331"/>
      <c r="EY21" s="331"/>
      <c r="EZ21" s="331"/>
      <c r="FA21" s="331"/>
      <c r="FB21" s="331"/>
      <c r="FC21" s="331"/>
      <c r="FD21" s="331"/>
      <c r="FE21" s="331"/>
      <c r="FF21" s="331"/>
      <c r="FG21" s="331"/>
      <c r="FH21" s="331"/>
      <c r="FI21" s="331"/>
      <c r="FJ21" s="331"/>
      <c r="FK21" s="331"/>
      <c r="FL21" s="331"/>
      <c r="FM21" s="331"/>
      <c r="FN21" s="331"/>
      <c r="FO21" s="331"/>
      <c r="FP21" s="331"/>
      <c r="FQ21" s="331"/>
      <c r="FR21" s="331"/>
      <c r="FS21" s="331"/>
      <c r="FT21" s="331"/>
      <c r="FU21" s="331"/>
      <c r="FV21" s="331"/>
      <c r="FW21" s="331"/>
      <c r="FX21" s="331"/>
      <c r="FY21" s="331"/>
      <c r="FZ21" s="331"/>
      <c r="GA21" s="331"/>
      <c r="GB21" s="331"/>
      <c r="GC21" s="331"/>
      <c r="GD21" s="331"/>
      <c r="GE21" s="331"/>
      <c r="GF21" s="331"/>
      <c r="GG21" s="331"/>
      <c r="GH21" s="331"/>
      <c r="GI21" s="331"/>
      <c r="GJ21" s="331"/>
      <c r="GK21" s="331"/>
      <c r="GL21" s="331"/>
      <c r="GM21" s="331"/>
      <c r="GN21" s="331"/>
      <c r="GO21" s="331"/>
      <c r="GP21" s="331"/>
      <c r="GQ21" s="331"/>
      <c r="GR21" s="331"/>
      <c r="GS21" s="331"/>
      <c r="GT21" s="331"/>
      <c r="GU21" s="331"/>
      <c r="GV21" s="331"/>
      <c r="GW21" s="331"/>
      <c r="GX21" s="331"/>
      <c r="GY21" s="331"/>
      <c r="GZ21" s="331"/>
      <c r="HA21" s="331"/>
      <c r="HB21" s="331"/>
      <c r="HC21" s="331"/>
      <c r="HD21" s="331"/>
      <c r="HE21" s="331"/>
      <c r="HF21" s="331"/>
      <c r="HG21" s="331"/>
      <c r="HH21" s="331"/>
      <c r="HI21" s="331"/>
      <c r="HJ21" s="331"/>
      <c r="HK21" s="331"/>
      <c r="HL21" s="331"/>
      <c r="HM21" s="331"/>
      <c r="HN21" s="331"/>
      <c r="HO21" s="331"/>
      <c r="HP21" s="331"/>
      <c r="HQ21" s="331"/>
      <c r="HR21" s="331"/>
      <c r="HS21" s="331"/>
      <c r="HT21" s="331"/>
      <c r="HU21" s="331"/>
      <c r="HV21" s="331"/>
      <c r="HW21" s="331"/>
      <c r="HX21" s="331"/>
      <c r="HY21" s="331"/>
      <c r="HZ21" s="331"/>
      <c r="IA21" s="331"/>
      <c r="IB21" s="331"/>
      <c r="IC21" s="331"/>
      <c r="ID21" s="331"/>
      <c r="IE21" s="331"/>
      <c r="IF21" s="331"/>
      <c r="IG21" s="331"/>
      <c r="IH21" s="331"/>
      <c r="II21" s="331"/>
      <c r="IJ21" s="331"/>
      <c r="IK21" s="331"/>
      <c r="IL21" s="331"/>
      <c r="IM21" s="331"/>
      <c r="IN21" s="331"/>
      <c r="IO21" s="331"/>
      <c r="IP21" s="331"/>
      <c r="IQ21" s="331"/>
      <c r="IR21" s="331"/>
      <c r="IS21" s="331"/>
      <c r="IT21" s="331"/>
      <c r="IU21" s="331"/>
      <c r="IV21" s="331"/>
      <c r="IW21" s="331"/>
      <c r="IX21" s="331"/>
      <c r="IY21" s="331"/>
      <c r="IZ21" s="331"/>
      <c r="JA21" s="331"/>
      <c r="JB21" s="331"/>
      <c r="JC21" s="331"/>
      <c r="JD21" s="331"/>
      <c r="JE21" s="331"/>
      <c r="JF21" s="331"/>
      <c r="JG21" s="331"/>
      <c r="JH21" s="331"/>
      <c r="JI21" s="331"/>
      <c r="JJ21" s="331"/>
      <c r="JK21" s="331"/>
      <c r="JL21" s="331"/>
      <c r="JM21" s="331"/>
      <c r="JN21" s="331"/>
      <c r="JO21" s="331"/>
      <c r="JP21" s="331"/>
      <c r="JQ21" s="331"/>
      <c r="JR21" s="331"/>
      <c r="JS21" s="331"/>
      <c r="JT21" s="331"/>
      <c r="JU21" s="331"/>
      <c r="JV21" s="331"/>
      <c r="JW21" s="331"/>
      <c r="JX21" s="331"/>
      <c r="JY21" s="331"/>
      <c r="JZ21" s="331"/>
      <c r="KA21" s="331"/>
      <c r="KB21" s="331"/>
      <c r="KC21" s="331"/>
      <c r="KD21" s="331"/>
      <c r="KE21" s="331"/>
      <c r="KF21" s="331"/>
      <c r="KG21" s="331"/>
      <c r="KH21" s="331"/>
      <c r="KI21" s="331"/>
      <c r="KJ21" s="331"/>
      <c r="KK21" s="331"/>
      <c r="KL21" s="331"/>
      <c r="KM21" s="331"/>
      <c r="KN21" s="331"/>
      <c r="KO21" s="331"/>
      <c r="KP21" s="331"/>
      <c r="KQ21" s="331"/>
      <c r="KR21" s="331"/>
      <c r="KS21" s="331"/>
      <c r="KT21" s="331"/>
      <c r="KU21" s="331"/>
      <c r="KV21" s="331"/>
      <c r="KW21" s="331"/>
      <c r="KX21" s="331"/>
      <c r="KY21" s="331"/>
      <c r="KZ21" s="331"/>
      <c r="LA21" s="331"/>
      <c r="LB21" s="331"/>
      <c r="LC21" s="331"/>
      <c r="LD21" s="331"/>
      <c r="LE21" s="331"/>
      <c r="LF21" s="331"/>
      <c r="LG21" s="331"/>
      <c r="LH21" s="331"/>
      <c r="LI21" s="331"/>
      <c r="LJ21" s="331"/>
      <c r="LK21" s="331"/>
      <c r="LL21" s="331"/>
      <c r="LM21" s="331"/>
      <c r="LN21" s="331"/>
      <c r="LO21" s="331"/>
      <c r="LP21" s="331"/>
      <c r="LQ21" s="331"/>
      <c r="LR21" s="331"/>
      <c r="LS21" s="331"/>
      <c r="LT21" s="331"/>
      <c r="LU21" s="331"/>
      <c r="LV21" s="331"/>
      <c r="LW21" s="331"/>
      <c r="LX21" s="331"/>
      <c r="LY21" s="331"/>
      <c r="LZ21" s="331"/>
      <c r="MA21" s="331"/>
      <c r="MB21" s="331"/>
      <c r="MC21" s="331"/>
      <c r="MD21" s="331"/>
      <c r="ME21" s="331"/>
      <c r="MF21" s="331"/>
      <c r="MG21" s="331"/>
      <c r="MH21" s="331"/>
      <c r="MI21" s="331"/>
      <c r="MJ21" s="331"/>
      <c r="MK21" s="331"/>
      <c r="ML21" s="331"/>
      <c r="MM21" s="331"/>
      <c r="MN21" s="331"/>
      <c r="MO21" s="331"/>
      <c r="MP21" s="331"/>
      <c r="MQ21" s="331"/>
      <c r="MR21" s="331"/>
      <c r="MS21" s="331"/>
      <c r="MT21" s="331"/>
      <c r="MU21" s="331"/>
      <c r="MV21" s="331"/>
      <c r="MW21" s="331"/>
      <c r="MX21" s="331"/>
      <c r="MY21" s="331"/>
      <c r="MZ21" s="331"/>
      <c r="NA21" s="331"/>
      <c r="NB21" s="331"/>
      <c r="NC21" s="331"/>
      <c r="ND21" s="331"/>
      <c r="NE21" s="331"/>
      <c r="NF21" s="331"/>
      <c r="NG21" s="331"/>
      <c r="NH21" s="331"/>
      <c r="NI21" s="331"/>
      <c r="NJ21" s="331"/>
      <c r="NK21" s="331"/>
      <c r="NL21" s="331"/>
      <c r="NM21" s="331"/>
      <c r="NN21" s="331"/>
      <c r="NO21" s="331"/>
      <c r="NP21" s="331"/>
      <c r="NQ21" s="331"/>
      <c r="NR21" s="331"/>
      <c r="NS21" s="331"/>
      <c r="NT21" s="331"/>
      <c r="NU21" s="331"/>
      <c r="NV21" s="331"/>
      <c r="NW21" s="331"/>
      <c r="NX21" s="331"/>
      <c r="NY21" s="331"/>
      <c r="NZ21" s="331"/>
      <c r="OA21" s="331"/>
      <c r="OB21" s="331"/>
      <c r="OC21" s="331"/>
      <c r="OD21" s="331"/>
      <c r="OE21" s="331"/>
      <c r="OF21" s="331"/>
      <c r="OG21" s="331"/>
      <c r="OH21" s="331"/>
      <c r="OI21" s="331"/>
      <c r="OJ21" s="331"/>
      <c r="OK21" s="331"/>
      <c r="OL21" s="331"/>
      <c r="OM21" s="331"/>
      <c r="ON21" s="331"/>
      <c r="OO21" s="331"/>
      <c r="OP21" s="331"/>
      <c r="OQ21" s="331"/>
      <c r="OR21" s="331"/>
      <c r="OS21" s="331"/>
      <c r="OT21" s="331"/>
      <c r="OU21" s="331"/>
      <c r="OV21" s="331"/>
      <c r="OW21" s="331"/>
      <c r="OX21" s="331"/>
      <c r="OY21" s="331"/>
      <c r="OZ21" s="331"/>
      <c r="PA21" s="331"/>
      <c r="PB21" s="331"/>
      <c r="PC21" s="331"/>
      <c r="PD21" s="331"/>
      <c r="PE21" s="331"/>
      <c r="PF21" s="331"/>
      <c r="PG21" s="331"/>
      <c r="PH21" s="331"/>
      <c r="PI21" s="331"/>
      <c r="PJ21" s="331"/>
      <c r="PK21" s="331"/>
      <c r="PL21" s="331"/>
      <c r="PM21" s="331"/>
      <c r="PN21" s="331"/>
      <c r="PO21" s="331"/>
      <c r="PP21" s="331"/>
      <c r="PQ21" s="331"/>
      <c r="PR21" s="331"/>
      <c r="PS21" s="331"/>
      <c r="PT21" s="331"/>
      <c r="PU21" s="331"/>
      <c r="PV21" s="331"/>
      <c r="PW21" s="331"/>
      <c r="PX21" s="331"/>
      <c r="PY21" s="331"/>
      <c r="PZ21" s="331"/>
      <c r="QA21" s="331"/>
      <c r="QB21" s="331"/>
      <c r="QC21" s="331"/>
      <c r="QD21" s="331"/>
      <c r="QE21" s="331"/>
      <c r="QF21" s="331"/>
      <c r="QG21" s="331"/>
      <c r="QH21" s="331"/>
      <c r="QI21" s="331"/>
      <c r="QJ21" s="331"/>
      <c r="QK21" s="331"/>
      <c r="QL21" s="331"/>
      <c r="QM21" s="331"/>
      <c r="QN21" s="331"/>
      <c r="QO21" s="331"/>
      <c r="QP21" s="331"/>
      <c r="QQ21" s="331"/>
      <c r="QR21" s="331"/>
      <c r="QS21" s="331"/>
      <c r="QT21" s="331"/>
      <c r="QU21" s="331"/>
      <c r="QV21" s="331"/>
      <c r="QW21" s="331"/>
      <c r="QX21" s="331"/>
      <c r="QY21" s="331"/>
      <c r="QZ21" s="331"/>
      <c r="RA21" s="331"/>
      <c r="RB21" s="331"/>
      <c r="RC21" s="331"/>
      <c r="RD21" s="331"/>
      <c r="RE21" s="331"/>
      <c r="RF21" s="331"/>
      <c r="RG21" s="331"/>
      <c r="RH21" s="331"/>
      <c r="RI21" s="331"/>
      <c r="RJ21" s="331"/>
      <c r="RK21" s="331"/>
      <c r="RL21" s="331"/>
      <c r="RM21" s="331"/>
      <c r="RN21" s="331"/>
      <c r="RO21" s="331"/>
      <c r="RP21" s="331"/>
      <c r="RQ21" s="331"/>
      <c r="RR21" s="331"/>
      <c r="RS21" s="331"/>
      <c r="RT21" s="331"/>
      <c r="RU21" s="331"/>
      <c r="RV21" s="331"/>
      <c r="RW21" s="331"/>
      <c r="RX21" s="331"/>
      <c r="RY21" s="331"/>
      <c r="RZ21" s="331"/>
      <c r="SA21" s="331"/>
      <c r="SB21" s="331"/>
      <c r="SC21" s="331"/>
      <c r="SD21" s="331"/>
      <c r="SE21" s="331"/>
      <c r="SF21" s="331"/>
      <c r="SG21" s="331"/>
      <c r="SH21" s="331"/>
      <c r="SI21" s="331"/>
      <c r="SJ21" s="331"/>
      <c r="SK21" s="331"/>
      <c r="SL21" s="331"/>
      <c r="SM21" s="331"/>
      <c r="SN21" s="331"/>
      <c r="SO21" s="331"/>
      <c r="SP21" s="331"/>
      <c r="SQ21" s="331"/>
      <c r="SR21" s="331"/>
      <c r="SS21" s="331"/>
      <c r="ST21" s="331"/>
      <c r="SU21" s="331"/>
      <c r="SV21" s="331"/>
      <c r="SW21" s="331"/>
      <c r="SX21" s="331"/>
      <c r="SY21" s="331"/>
      <c r="SZ21" s="331"/>
      <c r="TA21" s="331"/>
      <c r="TB21" s="331"/>
      <c r="TC21" s="331"/>
      <c r="TD21" s="331"/>
      <c r="TE21" s="331"/>
      <c r="TF21" s="331"/>
      <c r="TG21" s="331"/>
      <c r="TH21" s="331"/>
      <c r="TI21" s="331"/>
      <c r="TJ21" s="331"/>
      <c r="TK21" s="331"/>
      <c r="TL21" s="331"/>
      <c r="TM21" s="331"/>
      <c r="TN21" s="331"/>
      <c r="TO21" s="331"/>
      <c r="TP21" s="331"/>
      <c r="TQ21" s="331"/>
      <c r="TR21" s="331"/>
      <c r="TS21" s="331"/>
      <c r="TT21" s="331"/>
      <c r="TU21" s="331"/>
      <c r="TV21" s="331"/>
      <c r="TW21" s="331"/>
      <c r="TX21" s="331"/>
      <c r="TY21" s="331"/>
      <c r="TZ21" s="331"/>
      <c r="UA21" s="331"/>
      <c r="UB21" s="331"/>
      <c r="UC21" s="331"/>
      <c r="UD21" s="331"/>
      <c r="UE21" s="331"/>
      <c r="UF21" s="331"/>
      <c r="UG21" s="331"/>
      <c r="UH21" s="331"/>
      <c r="UI21" s="331"/>
      <c r="UJ21" s="331"/>
      <c r="UK21" s="331"/>
      <c r="UL21" s="331"/>
      <c r="UM21" s="331"/>
      <c r="UN21" s="331"/>
      <c r="UO21" s="331"/>
      <c r="UP21" s="331"/>
      <c r="UQ21" s="331"/>
      <c r="UR21" s="331"/>
      <c r="US21" s="331"/>
      <c r="UT21" s="331"/>
      <c r="UU21" s="331"/>
      <c r="UV21" s="331"/>
      <c r="UW21" s="331"/>
      <c r="UX21" s="331"/>
      <c r="UY21" s="331"/>
      <c r="UZ21" s="331"/>
      <c r="VA21" s="331"/>
      <c r="VB21" s="331"/>
      <c r="VC21" s="331"/>
      <c r="VD21" s="331"/>
      <c r="VE21" s="331"/>
      <c r="VF21" s="331"/>
      <c r="VG21" s="331"/>
      <c r="VH21" s="331"/>
      <c r="VI21" s="331"/>
      <c r="VJ21" s="331"/>
      <c r="VK21" s="331"/>
      <c r="VL21" s="331"/>
      <c r="VM21" s="331"/>
      <c r="VN21" s="331"/>
      <c r="VO21" s="331"/>
      <c r="VP21" s="331"/>
      <c r="VQ21" s="331"/>
      <c r="VR21" s="331"/>
      <c r="VS21" s="331"/>
      <c r="VT21" s="331"/>
      <c r="VU21" s="331"/>
      <c r="VV21" s="331"/>
      <c r="VW21" s="331"/>
      <c r="VX21" s="331"/>
      <c r="VY21" s="331"/>
      <c r="VZ21" s="331"/>
      <c r="WA21" s="331"/>
      <c r="WB21" s="331"/>
      <c r="WC21" s="331"/>
      <c r="WD21" s="331"/>
      <c r="WE21" s="331"/>
      <c r="WF21" s="331"/>
      <c r="WG21" s="331"/>
      <c r="WH21" s="331"/>
      <c r="WI21" s="331"/>
      <c r="WJ21" s="331"/>
      <c r="WK21" s="331"/>
      <c r="WL21" s="331"/>
      <c r="WM21" s="331"/>
      <c r="WN21" s="331"/>
      <c r="WO21" s="331"/>
      <c r="WP21" s="331"/>
      <c r="WQ21" s="331"/>
      <c r="WR21" s="331"/>
      <c r="WS21" s="331"/>
      <c r="WT21" s="331"/>
      <c r="WU21" s="331"/>
      <c r="WV21" s="331"/>
      <c r="WW21" s="331"/>
      <c r="WX21" s="331"/>
      <c r="WY21" s="331"/>
      <c r="WZ21" s="331"/>
      <c r="XA21" s="331"/>
      <c r="XB21" s="331"/>
      <c r="XC21" s="331"/>
      <c r="XD21" s="331"/>
      <c r="XE21" s="331"/>
      <c r="XF21" s="331"/>
      <c r="XG21" s="331"/>
      <c r="XH21" s="331"/>
      <c r="XI21" s="331"/>
      <c r="XJ21" s="331"/>
      <c r="XK21" s="331"/>
      <c r="XL21" s="331"/>
      <c r="XM21" s="331"/>
      <c r="XN21" s="331"/>
      <c r="XO21" s="331"/>
      <c r="XP21" s="331"/>
      <c r="XQ21" s="331"/>
      <c r="XR21" s="331"/>
      <c r="XS21" s="331"/>
      <c r="XT21" s="331"/>
      <c r="XU21" s="331"/>
      <c r="XV21" s="331"/>
      <c r="XW21" s="331"/>
      <c r="XX21" s="331"/>
      <c r="XY21" s="331"/>
      <c r="XZ21" s="331"/>
      <c r="YA21" s="331"/>
      <c r="YB21" s="331"/>
      <c r="YC21" s="331"/>
      <c r="YD21" s="331"/>
      <c r="YE21" s="331"/>
      <c r="YF21" s="331"/>
      <c r="YG21" s="331"/>
      <c r="YH21" s="331"/>
      <c r="YI21" s="331"/>
      <c r="YJ21" s="331"/>
      <c r="YK21" s="331"/>
      <c r="YL21" s="331"/>
      <c r="YM21" s="331"/>
      <c r="YN21" s="331"/>
      <c r="YO21" s="331"/>
      <c r="YP21" s="331"/>
      <c r="YQ21" s="331"/>
      <c r="YR21" s="331"/>
      <c r="YS21" s="331"/>
      <c r="YT21" s="331"/>
      <c r="YU21" s="331"/>
      <c r="YV21" s="331"/>
      <c r="YW21" s="331"/>
      <c r="YX21" s="331"/>
      <c r="YY21" s="331"/>
      <c r="YZ21" s="331"/>
      <c r="ZA21" s="331"/>
      <c r="ZB21" s="331"/>
      <c r="ZC21" s="331"/>
      <c r="ZD21" s="331"/>
      <c r="ZE21" s="331"/>
      <c r="ZF21" s="331"/>
      <c r="ZG21" s="331"/>
      <c r="ZH21" s="331"/>
      <c r="ZI21" s="331"/>
      <c r="ZJ21" s="331"/>
      <c r="ZK21" s="331"/>
      <c r="ZL21" s="331"/>
      <c r="ZM21" s="331"/>
      <c r="ZN21" s="331"/>
      <c r="ZO21" s="331"/>
      <c r="ZP21" s="331"/>
      <c r="ZQ21" s="331"/>
      <c r="ZR21" s="331"/>
      <c r="ZS21" s="331"/>
      <c r="ZT21" s="331"/>
      <c r="ZU21" s="331"/>
      <c r="ZV21" s="331"/>
      <c r="ZW21" s="331"/>
      <c r="ZX21" s="331"/>
      <c r="ZY21" s="331"/>
      <c r="ZZ21" s="331"/>
      <c r="AAA21" s="331"/>
      <c r="AAB21" s="331"/>
      <c r="AAC21" s="331"/>
      <c r="AAD21" s="331"/>
      <c r="AAE21" s="331"/>
      <c r="AAF21" s="331"/>
      <c r="AAG21" s="331"/>
      <c r="AAH21" s="331"/>
      <c r="AAI21" s="331"/>
      <c r="AAJ21" s="331"/>
      <c r="AAK21" s="331"/>
      <c r="AAL21" s="331"/>
      <c r="AAM21" s="331"/>
      <c r="AAN21" s="331"/>
      <c r="AAO21" s="331"/>
      <c r="AAP21" s="331"/>
      <c r="AAQ21" s="331"/>
      <c r="AAR21" s="331"/>
      <c r="AAS21" s="331"/>
      <c r="AAT21" s="331"/>
      <c r="AAU21" s="331"/>
      <c r="AAV21" s="331"/>
      <c r="AAW21" s="331"/>
      <c r="AAX21" s="331"/>
      <c r="AAY21" s="331"/>
      <c r="AAZ21" s="331"/>
      <c r="ABA21" s="331"/>
      <c r="ABB21" s="331"/>
      <c r="ABC21" s="331"/>
      <c r="ABD21" s="331"/>
      <c r="ABE21" s="331"/>
      <c r="ABF21" s="331"/>
      <c r="ABG21" s="331"/>
      <c r="ABH21" s="331"/>
      <c r="ABI21" s="331"/>
      <c r="ABJ21" s="331"/>
      <c r="ABK21" s="331"/>
      <c r="ABL21" s="331"/>
      <c r="ABM21" s="331"/>
      <c r="ABN21" s="331"/>
      <c r="ABO21" s="331"/>
      <c r="ABP21" s="331"/>
      <c r="ABQ21" s="331"/>
      <c r="ABR21" s="331"/>
      <c r="ABS21" s="331"/>
      <c r="ABT21" s="331"/>
      <c r="ABU21" s="331"/>
      <c r="ABV21" s="331"/>
      <c r="ABW21" s="331"/>
      <c r="ABX21" s="331"/>
      <c r="ABY21" s="331"/>
      <c r="ABZ21" s="331"/>
      <c r="ACA21" s="331"/>
      <c r="ACB21" s="331"/>
      <c r="ACC21" s="331"/>
      <c r="ACD21" s="331"/>
      <c r="ACE21" s="331"/>
      <c r="ACF21" s="331"/>
      <c r="ACG21" s="331"/>
      <c r="ACH21" s="331"/>
      <c r="ACI21" s="331"/>
      <c r="ACJ21" s="331"/>
      <c r="ACK21" s="331"/>
      <c r="ACL21" s="331"/>
      <c r="ACM21" s="331"/>
      <c r="ACN21" s="331"/>
      <c r="ACO21" s="331"/>
      <c r="ACP21" s="331"/>
      <c r="ACQ21" s="331"/>
      <c r="ACR21" s="331"/>
      <c r="ACS21" s="331"/>
      <c r="ACT21" s="331"/>
      <c r="ACU21" s="331"/>
      <c r="ACV21" s="331"/>
      <c r="ACW21" s="331"/>
      <c r="ACX21" s="331"/>
      <c r="ACY21" s="331"/>
      <c r="ACZ21" s="331"/>
      <c r="ADA21" s="331"/>
      <c r="ADB21" s="331"/>
      <c r="ADC21" s="331"/>
      <c r="ADD21" s="331"/>
      <c r="ADE21" s="331"/>
      <c r="ADF21" s="331"/>
      <c r="ADG21" s="331"/>
      <c r="ADH21" s="331"/>
      <c r="ADI21" s="331"/>
      <c r="ADJ21" s="331"/>
      <c r="ADK21" s="331"/>
      <c r="ADL21" s="331"/>
      <c r="ADM21" s="331"/>
      <c r="ADN21" s="331"/>
      <c r="ADO21" s="331"/>
      <c r="ADP21" s="331"/>
      <c r="ADQ21" s="331"/>
      <c r="ADR21" s="331"/>
      <c r="ADS21" s="331"/>
      <c r="ADT21" s="331"/>
      <c r="ADU21" s="331"/>
      <c r="ADV21" s="331"/>
      <c r="ADW21" s="331"/>
      <c r="ADX21" s="331"/>
      <c r="ADY21" s="331"/>
      <c r="ADZ21" s="331"/>
      <c r="AEA21" s="331"/>
      <c r="AEB21" s="331"/>
      <c r="AEC21" s="331"/>
      <c r="AED21" s="331"/>
      <c r="AEE21" s="331"/>
      <c r="AEF21" s="331"/>
      <c r="AEG21" s="331"/>
      <c r="AEH21" s="331"/>
      <c r="AEI21" s="331"/>
      <c r="AEJ21" s="331"/>
      <c r="AEK21" s="331"/>
      <c r="AEL21" s="331"/>
      <c r="AEM21" s="331"/>
      <c r="AEN21" s="331"/>
      <c r="AEO21" s="331"/>
      <c r="AEP21" s="331"/>
      <c r="AEQ21" s="331"/>
      <c r="AER21" s="331"/>
      <c r="AES21" s="331"/>
      <c r="AET21" s="331"/>
      <c r="AEU21" s="331"/>
      <c r="AEV21" s="331"/>
      <c r="AEW21" s="331"/>
      <c r="AEX21" s="331"/>
      <c r="AEY21" s="331"/>
      <c r="AEZ21" s="331"/>
      <c r="AFA21" s="331"/>
      <c r="AFB21" s="331"/>
      <c r="AFC21" s="331"/>
      <c r="AFD21" s="331"/>
      <c r="AFE21" s="331"/>
      <c r="AFF21" s="331"/>
      <c r="AFG21" s="331"/>
      <c r="AFH21" s="331"/>
      <c r="AFI21" s="331"/>
      <c r="AFJ21" s="331"/>
      <c r="AFK21" s="331"/>
      <c r="AFL21" s="331"/>
      <c r="AFM21" s="331"/>
      <c r="AFN21" s="331"/>
      <c r="AFO21" s="331"/>
      <c r="AFP21" s="331"/>
      <c r="AFQ21" s="331"/>
      <c r="AFR21" s="331"/>
      <c r="AFS21" s="331"/>
      <c r="AFT21" s="331"/>
      <c r="AFU21" s="331"/>
      <c r="AFV21" s="331"/>
      <c r="AFW21" s="331"/>
      <c r="AFX21" s="331"/>
      <c r="AFY21" s="331"/>
      <c r="AFZ21" s="331"/>
      <c r="AGA21" s="331"/>
      <c r="AGB21" s="331"/>
      <c r="AGC21" s="331"/>
      <c r="AGD21" s="331"/>
      <c r="AGE21" s="331"/>
      <c r="AGF21" s="331"/>
      <c r="AGG21" s="331"/>
      <c r="AGH21" s="331"/>
      <c r="AGI21" s="331"/>
      <c r="AGJ21" s="331"/>
      <c r="AGK21" s="331"/>
      <c r="AGL21" s="331"/>
      <c r="AGM21" s="331"/>
      <c r="AGN21" s="331"/>
      <c r="AGO21" s="331"/>
      <c r="AGP21" s="331"/>
      <c r="AGQ21" s="331"/>
      <c r="AGR21" s="331"/>
      <c r="AGS21" s="331"/>
      <c r="AGT21" s="331"/>
      <c r="AGU21" s="331"/>
      <c r="AGV21" s="331"/>
      <c r="AGW21" s="331"/>
      <c r="AGX21" s="331"/>
      <c r="AGY21" s="331"/>
      <c r="AGZ21" s="331"/>
      <c r="AHA21" s="331"/>
      <c r="AHB21" s="331"/>
      <c r="AHC21" s="331"/>
      <c r="AHD21" s="331"/>
      <c r="AHE21" s="331"/>
      <c r="AHF21" s="331"/>
      <c r="AHG21" s="331"/>
      <c r="AHH21" s="331"/>
      <c r="AHI21" s="331"/>
      <c r="AHJ21" s="331"/>
      <c r="AHK21" s="331"/>
      <c r="AHL21" s="331"/>
      <c r="AHM21" s="331"/>
      <c r="AHN21" s="331"/>
      <c r="AHO21" s="331"/>
      <c r="AHP21" s="331"/>
      <c r="AHQ21" s="331"/>
      <c r="AHR21" s="331"/>
      <c r="AHS21" s="331"/>
      <c r="AHT21" s="331"/>
      <c r="AHU21" s="331"/>
      <c r="AHV21" s="331"/>
      <c r="AHW21" s="331"/>
      <c r="AHX21" s="331"/>
      <c r="AHY21" s="331"/>
      <c r="AHZ21" s="331"/>
      <c r="AIA21" s="331"/>
      <c r="AIB21" s="331"/>
      <c r="AIC21" s="331"/>
      <c r="AID21" s="331"/>
      <c r="AIE21" s="331"/>
      <c r="AIF21" s="331"/>
      <c r="AIG21" s="331"/>
      <c r="AIH21" s="331"/>
      <c r="AII21" s="331"/>
      <c r="AIJ21" s="331"/>
      <c r="AIK21" s="331"/>
      <c r="AIL21" s="331"/>
      <c r="AIM21" s="331"/>
      <c r="AIN21" s="331"/>
      <c r="AIO21" s="331"/>
      <c r="AIP21" s="331"/>
      <c r="AIQ21" s="331"/>
      <c r="AIR21" s="331"/>
      <c r="AIS21" s="331"/>
      <c r="AIT21" s="331"/>
      <c r="AIU21" s="331"/>
      <c r="AIV21" s="331"/>
      <c r="AIW21" s="331"/>
      <c r="AIX21" s="331"/>
      <c r="AIY21" s="331"/>
      <c r="AIZ21" s="331"/>
      <c r="AJA21" s="331"/>
      <c r="AJB21" s="331"/>
      <c r="AJC21" s="331"/>
      <c r="AJD21" s="331"/>
      <c r="AJE21" s="331"/>
      <c r="AJF21" s="331"/>
      <c r="AJG21" s="331"/>
      <c r="AJH21" s="331"/>
      <c r="AJI21" s="331"/>
      <c r="AJJ21" s="331"/>
      <c r="AJK21" s="331"/>
      <c r="AJL21" s="331"/>
      <c r="AJM21" s="331"/>
      <c r="AJN21" s="331"/>
      <c r="AJO21" s="331"/>
      <c r="AJP21" s="331"/>
      <c r="AJQ21" s="331"/>
      <c r="AJR21" s="331"/>
      <c r="AJS21" s="331"/>
      <c r="AJT21" s="331"/>
      <c r="AJU21" s="331"/>
      <c r="AJV21" s="331"/>
      <c r="AJW21" s="331"/>
      <c r="AJX21" s="331"/>
      <c r="AJY21" s="331"/>
      <c r="AJZ21" s="331"/>
      <c r="AKA21" s="331"/>
      <c r="AKB21" s="331"/>
      <c r="AKC21" s="331"/>
      <c r="AKD21" s="331"/>
      <c r="AKE21" s="331"/>
      <c r="AKF21" s="331"/>
      <c r="AKG21" s="331"/>
      <c r="AKH21" s="331"/>
      <c r="AKI21" s="331"/>
      <c r="AKJ21" s="331"/>
      <c r="AKK21" s="331"/>
      <c r="AKL21" s="331"/>
      <c r="AKM21" s="331"/>
      <c r="AKN21" s="331"/>
      <c r="AKO21" s="331"/>
      <c r="AKP21" s="331"/>
      <c r="AKQ21" s="331"/>
      <c r="AKR21" s="331"/>
      <c r="AKS21" s="331"/>
      <c r="AKT21" s="331"/>
      <c r="AKU21" s="331"/>
      <c r="AKV21" s="331"/>
      <c r="AKW21" s="331"/>
      <c r="AKX21" s="331"/>
      <c r="AKY21" s="331"/>
      <c r="AKZ21" s="331"/>
      <c r="ALA21" s="331"/>
      <c r="ALB21" s="331"/>
      <c r="ALC21" s="331"/>
      <c r="ALD21" s="331"/>
      <c r="ALE21" s="331"/>
      <c r="ALF21" s="331"/>
      <c r="ALG21" s="331"/>
      <c r="ALH21" s="331"/>
      <c r="ALI21" s="331"/>
      <c r="ALJ21" s="331"/>
      <c r="ALK21" s="331"/>
      <c r="ALL21" s="331"/>
      <c r="ALM21" s="331"/>
      <c r="ALN21" s="331"/>
      <c r="ALO21" s="331"/>
      <c r="ALP21" s="331"/>
      <c r="ALQ21" s="331"/>
      <c r="ALR21" s="331"/>
      <c r="ALS21" s="331"/>
      <c r="ALT21" s="331"/>
      <c r="ALU21" s="331"/>
      <c r="ALV21" s="331"/>
      <c r="ALW21" s="331"/>
      <c r="ALX21" s="331"/>
      <c r="ALY21" s="331"/>
      <c r="ALZ21" s="331"/>
      <c r="AMA21" s="331"/>
      <c r="AMB21" s="331"/>
      <c r="AMC21" s="331"/>
      <c r="AMD21" s="331"/>
      <c r="AME21" s="331"/>
      <c r="AMF21" s="331"/>
      <c r="AMG21" s="331"/>
      <c r="AMH21" s="331"/>
      <c r="AMI21" s="331"/>
      <c r="AMJ21" s="331"/>
    </row>
    <row r="22" spans="1:1024" s="332" customFormat="1" ht="12.75" customHeight="1">
      <c r="A22" s="365"/>
      <c r="B22" s="333"/>
      <c r="C22" s="333"/>
      <c r="D22" s="366"/>
      <c r="E22" s="366"/>
      <c r="F22" s="367"/>
      <c r="G22" s="366"/>
      <c r="H22" s="304"/>
      <c r="I22" s="330"/>
      <c r="J22" s="331"/>
      <c r="K22" s="331"/>
      <c r="L22" s="331"/>
      <c r="M22" s="331"/>
      <c r="N22" s="331"/>
      <c r="O22" s="331"/>
      <c r="P22" s="331"/>
      <c r="Q22" s="331"/>
      <c r="R22" s="331"/>
      <c r="S22" s="331"/>
      <c r="T22" s="331"/>
      <c r="U22" s="331"/>
      <c r="V22" s="331"/>
      <c r="W22" s="331"/>
      <c r="X22" s="331"/>
      <c r="Y22" s="331"/>
      <c r="Z22" s="331"/>
      <c r="AA22" s="331"/>
      <c r="AB22" s="331"/>
      <c r="AC22" s="331"/>
      <c r="AD22" s="331"/>
      <c r="AE22" s="331"/>
      <c r="AF22" s="331"/>
      <c r="AG22" s="331"/>
      <c r="AH22" s="331"/>
      <c r="AI22" s="331"/>
      <c r="AJ22" s="331"/>
      <c r="AK22" s="331"/>
      <c r="AL22" s="331"/>
      <c r="AM22" s="331"/>
      <c r="AN22" s="331"/>
      <c r="AO22" s="331"/>
      <c r="AP22" s="331"/>
      <c r="AQ22" s="331"/>
      <c r="AR22" s="331"/>
      <c r="AS22" s="331"/>
      <c r="AT22" s="331"/>
      <c r="AU22" s="331"/>
      <c r="AV22" s="331"/>
      <c r="AW22" s="331"/>
      <c r="AX22" s="331"/>
      <c r="AY22" s="331"/>
      <c r="AZ22" s="331"/>
      <c r="BA22" s="331"/>
      <c r="BB22" s="331"/>
      <c r="BC22" s="331"/>
      <c r="BD22" s="331"/>
      <c r="BE22" s="331"/>
      <c r="BF22" s="331"/>
      <c r="BG22" s="331"/>
      <c r="BH22" s="331"/>
      <c r="BI22" s="331"/>
      <c r="BJ22" s="331"/>
      <c r="BK22" s="331"/>
      <c r="BL22" s="331"/>
      <c r="BM22" s="331"/>
      <c r="BN22" s="331"/>
      <c r="BO22" s="331"/>
      <c r="BP22" s="331"/>
      <c r="BQ22" s="331"/>
      <c r="BR22" s="331"/>
      <c r="BS22" s="331"/>
      <c r="BT22" s="331"/>
      <c r="BU22" s="331"/>
      <c r="BV22" s="331"/>
      <c r="BW22" s="331"/>
      <c r="BX22" s="331"/>
      <c r="BY22" s="331"/>
      <c r="BZ22" s="331"/>
      <c r="CA22" s="331"/>
      <c r="CB22" s="331"/>
      <c r="CC22" s="331"/>
      <c r="CD22" s="331"/>
      <c r="CE22" s="331"/>
      <c r="CF22" s="331"/>
      <c r="CG22" s="331"/>
      <c r="CH22" s="331"/>
      <c r="CI22" s="331"/>
      <c r="CJ22" s="331"/>
      <c r="CK22" s="331"/>
      <c r="CL22" s="331"/>
      <c r="CM22" s="331"/>
      <c r="CN22" s="331"/>
      <c r="CO22" s="331"/>
      <c r="CP22" s="331"/>
      <c r="CQ22" s="331"/>
      <c r="CR22" s="331"/>
      <c r="CS22" s="331"/>
      <c r="CT22" s="331"/>
      <c r="CU22" s="331"/>
      <c r="CV22" s="331"/>
      <c r="CW22" s="331"/>
      <c r="CX22" s="331"/>
      <c r="CY22" s="331"/>
      <c r="CZ22" s="331"/>
      <c r="DA22" s="331"/>
      <c r="DB22" s="331"/>
      <c r="DC22" s="331"/>
      <c r="DD22" s="331"/>
      <c r="DE22" s="331"/>
      <c r="DF22" s="331"/>
      <c r="DG22" s="331"/>
      <c r="DH22" s="331"/>
      <c r="DI22" s="331"/>
      <c r="DJ22" s="331"/>
      <c r="DK22" s="331"/>
      <c r="DL22" s="331"/>
      <c r="DM22" s="331"/>
      <c r="DN22" s="331"/>
      <c r="DO22" s="331"/>
      <c r="DP22" s="331"/>
      <c r="DQ22" s="331"/>
      <c r="DR22" s="331"/>
      <c r="DS22" s="331"/>
      <c r="DT22" s="331"/>
      <c r="DU22" s="331"/>
      <c r="DV22" s="331"/>
      <c r="DW22" s="331"/>
      <c r="DX22" s="331"/>
      <c r="DY22" s="331"/>
      <c r="DZ22" s="331"/>
      <c r="EA22" s="331"/>
      <c r="EB22" s="331"/>
      <c r="EC22" s="331"/>
      <c r="ED22" s="331"/>
      <c r="EE22" s="331"/>
      <c r="EF22" s="331"/>
      <c r="EG22" s="331"/>
      <c r="EH22" s="331"/>
      <c r="EI22" s="331"/>
      <c r="EJ22" s="331"/>
      <c r="EK22" s="331"/>
      <c r="EL22" s="331"/>
      <c r="EM22" s="331"/>
      <c r="EN22" s="331"/>
      <c r="EO22" s="331"/>
      <c r="EP22" s="331"/>
      <c r="EQ22" s="331"/>
      <c r="ER22" s="331"/>
      <c r="ES22" s="331"/>
      <c r="ET22" s="331"/>
      <c r="EU22" s="331"/>
      <c r="EV22" s="331"/>
      <c r="EW22" s="331"/>
      <c r="EX22" s="331"/>
      <c r="EY22" s="331"/>
      <c r="EZ22" s="331"/>
      <c r="FA22" s="331"/>
      <c r="FB22" s="331"/>
      <c r="FC22" s="331"/>
      <c r="FD22" s="331"/>
      <c r="FE22" s="331"/>
      <c r="FF22" s="331"/>
      <c r="FG22" s="331"/>
      <c r="FH22" s="331"/>
      <c r="FI22" s="331"/>
      <c r="FJ22" s="331"/>
      <c r="FK22" s="331"/>
      <c r="FL22" s="331"/>
      <c r="FM22" s="331"/>
      <c r="FN22" s="331"/>
      <c r="FO22" s="331"/>
      <c r="FP22" s="331"/>
      <c r="FQ22" s="331"/>
      <c r="FR22" s="331"/>
      <c r="FS22" s="331"/>
      <c r="FT22" s="331"/>
      <c r="FU22" s="331"/>
      <c r="FV22" s="331"/>
      <c r="FW22" s="331"/>
      <c r="FX22" s="331"/>
      <c r="FY22" s="331"/>
      <c r="FZ22" s="331"/>
      <c r="GA22" s="331"/>
      <c r="GB22" s="331"/>
      <c r="GC22" s="331"/>
      <c r="GD22" s="331"/>
      <c r="GE22" s="331"/>
      <c r="GF22" s="331"/>
      <c r="GG22" s="331"/>
      <c r="GH22" s="331"/>
      <c r="GI22" s="331"/>
      <c r="GJ22" s="331"/>
      <c r="GK22" s="331"/>
      <c r="GL22" s="331"/>
      <c r="GM22" s="331"/>
      <c r="GN22" s="331"/>
      <c r="GO22" s="331"/>
      <c r="GP22" s="331"/>
      <c r="GQ22" s="331"/>
      <c r="GR22" s="331"/>
      <c r="GS22" s="331"/>
      <c r="GT22" s="331"/>
      <c r="GU22" s="331"/>
      <c r="GV22" s="331"/>
      <c r="GW22" s="331"/>
      <c r="GX22" s="331"/>
      <c r="GY22" s="331"/>
      <c r="GZ22" s="331"/>
      <c r="HA22" s="331"/>
      <c r="HB22" s="331"/>
      <c r="HC22" s="331"/>
      <c r="HD22" s="331"/>
      <c r="HE22" s="331"/>
      <c r="HF22" s="331"/>
      <c r="HG22" s="331"/>
      <c r="HH22" s="331"/>
      <c r="HI22" s="331"/>
      <c r="HJ22" s="331"/>
      <c r="HK22" s="331"/>
      <c r="HL22" s="331"/>
      <c r="HM22" s="331"/>
      <c r="HN22" s="331"/>
      <c r="HO22" s="331"/>
      <c r="HP22" s="331"/>
      <c r="HQ22" s="331"/>
      <c r="HR22" s="331"/>
      <c r="HS22" s="331"/>
      <c r="HT22" s="331"/>
      <c r="HU22" s="331"/>
      <c r="HV22" s="331"/>
      <c r="HW22" s="331"/>
      <c r="HX22" s="331"/>
      <c r="HY22" s="331"/>
      <c r="HZ22" s="331"/>
      <c r="IA22" s="331"/>
      <c r="IB22" s="331"/>
      <c r="IC22" s="331"/>
      <c r="ID22" s="331"/>
      <c r="IE22" s="331"/>
      <c r="IF22" s="331"/>
      <c r="IG22" s="331"/>
      <c r="IH22" s="331"/>
      <c r="II22" s="331"/>
      <c r="IJ22" s="331"/>
      <c r="IK22" s="331"/>
      <c r="IL22" s="331"/>
      <c r="IM22" s="331"/>
      <c r="IN22" s="331"/>
      <c r="IO22" s="331"/>
      <c r="IP22" s="331"/>
      <c r="IQ22" s="331"/>
      <c r="IR22" s="331"/>
      <c r="IS22" s="331"/>
      <c r="IT22" s="331"/>
      <c r="IU22" s="331"/>
      <c r="IV22" s="331"/>
      <c r="IW22" s="331"/>
      <c r="IX22" s="331"/>
      <c r="IY22" s="331"/>
      <c r="IZ22" s="331"/>
      <c r="JA22" s="331"/>
      <c r="JB22" s="331"/>
      <c r="JC22" s="331"/>
      <c r="JD22" s="331"/>
      <c r="JE22" s="331"/>
      <c r="JF22" s="331"/>
      <c r="JG22" s="331"/>
      <c r="JH22" s="331"/>
      <c r="JI22" s="331"/>
      <c r="JJ22" s="331"/>
      <c r="JK22" s="331"/>
      <c r="JL22" s="331"/>
      <c r="JM22" s="331"/>
      <c r="JN22" s="331"/>
      <c r="JO22" s="331"/>
      <c r="JP22" s="331"/>
      <c r="JQ22" s="331"/>
      <c r="JR22" s="331"/>
      <c r="JS22" s="331"/>
      <c r="JT22" s="331"/>
      <c r="JU22" s="331"/>
      <c r="JV22" s="331"/>
      <c r="JW22" s="331"/>
      <c r="JX22" s="331"/>
      <c r="JY22" s="331"/>
      <c r="JZ22" s="331"/>
      <c r="KA22" s="331"/>
      <c r="KB22" s="331"/>
      <c r="KC22" s="331"/>
      <c r="KD22" s="331"/>
      <c r="KE22" s="331"/>
      <c r="KF22" s="331"/>
      <c r="KG22" s="331"/>
      <c r="KH22" s="331"/>
      <c r="KI22" s="331"/>
      <c r="KJ22" s="331"/>
      <c r="KK22" s="331"/>
      <c r="KL22" s="331"/>
      <c r="KM22" s="331"/>
      <c r="KN22" s="331"/>
      <c r="KO22" s="331"/>
      <c r="KP22" s="331"/>
      <c r="KQ22" s="331"/>
      <c r="KR22" s="331"/>
      <c r="KS22" s="331"/>
      <c r="KT22" s="331"/>
      <c r="KU22" s="331"/>
      <c r="KV22" s="331"/>
      <c r="KW22" s="331"/>
      <c r="KX22" s="331"/>
      <c r="KY22" s="331"/>
      <c r="KZ22" s="331"/>
      <c r="LA22" s="331"/>
      <c r="LB22" s="331"/>
      <c r="LC22" s="331"/>
      <c r="LD22" s="331"/>
      <c r="LE22" s="331"/>
      <c r="LF22" s="331"/>
      <c r="LG22" s="331"/>
      <c r="LH22" s="331"/>
      <c r="LI22" s="331"/>
      <c r="LJ22" s="331"/>
      <c r="LK22" s="331"/>
      <c r="LL22" s="331"/>
      <c r="LM22" s="331"/>
      <c r="LN22" s="331"/>
      <c r="LO22" s="331"/>
      <c r="LP22" s="331"/>
      <c r="LQ22" s="331"/>
      <c r="LR22" s="331"/>
      <c r="LS22" s="331"/>
      <c r="LT22" s="331"/>
      <c r="LU22" s="331"/>
      <c r="LV22" s="331"/>
      <c r="LW22" s="331"/>
      <c r="LX22" s="331"/>
      <c r="LY22" s="331"/>
      <c r="LZ22" s="331"/>
      <c r="MA22" s="331"/>
      <c r="MB22" s="331"/>
      <c r="MC22" s="331"/>
      <c r="MD22" s="331"/>
      <c r="ME22" s="331"/>
      <c r="MF22" s="331"/>
      <c r="MG22" s="331"/>
      <c r="MH22" s="331"/>
      <c r="MI22" s="331"/>
      <c r="MJ22" s="331"/>
      <c r="MK22" s="331"/>
      <c r="ML22" s="331"/>
      <c r="MM22" s="331"/>
      <c r="MN22" s="331"/>
      <c r="MO22" s="331"/>
      <c r="MP22" s="331"/>
      <c r="MQ22" s="331"/>
      <c r="MR22" s="331"/>
      <c r="MS22" s="331"/>
      <c r="MT22" s="331"/>
      <c r="MU22" s="331"/>
      <c r="MV22" s="331"/>
      <c r="MW22" s="331"/>
      <c r="MX22" s="331"/>
      <c r="MY22" s="331"/>
      <c r="MZ22" s="331"/>
      <c r="NA22" s="331"/>
      <c r="NB22" s="331"/>
      <c r="NC22" s="331"/>
      <c r="ND22" s="331"/>
      <c r="NE22" s="331"/>
      <c r="NF22" s="331"/>
      <c r="NG22" s="331"/>
      <c r="NH22" s="331"/>
      <c r="NI22" s="331"/>
      <c r="NJ22" s="331"/>
      <c r="NK22" s="331"/>
      <c r="NL22" s="331"/>
      <c r="NM22" s="331"/>
      <c r="NN22" s="331"/>
      <c r="NO22" s="331"/>
      <c r="NP22" s="331"/>
      <c r="NQ22" s="331"/>
      <c r="NR22" s="331"/>
      <c r="NS22" s="331"/>
      <c r="NT22" s="331"/>
      <c r="NU22" s="331"/>
      <c r="NV22" s="331"/>
      <c r="NW22" s="331"/>
      <c r="NX22" s="331"/>
      <c r="NY22" s="331"/>
      <c r="NZ22" s="331"/>
      <c r="OA22" s="331"/>
      <c r="OB22" s="331"/>
      <c r="OC22" s="331"/>
      <c r="OD22" s="331"/>
      <c r="OE22" s="331"/>
      <c r="OF22" s="331"/>
      <c r="OG22" s="331"/>
      <c r="OH22" s="331"/>
      <c r="OI22" s="331"/>
      <c r="OJ22" s="331"/>
      <c r="OK22" s="331"/>
      <c r="OL22" s="331"/>
      <c r="OM22" s="331"/>
      <c r="ON22" s="331"/>
      <c r="OO22" s="331"/>
      <c r="OP22" s="331"/>
      <c r="OQ22" s="331"/>
      <c r="OR22" s="331"/>
      <c r="OS22" s="331"/>
      <c r="OT22" s="331"/>
      <c r="OU22" s="331"/>
      <c r="OV22" s="331"/>
      <c r="OW22" s="331"/>
      <c r="OX22" s="331"/>
      <c r="OY22" s="331"/>
      <c r="OZ22" s="331"/>
      <c r="PA22" s="331"/>
      <c r="PB22" s="331"/>
      <c r="PC22" s="331"/>
      <c r="PD22" s="331"/>
      <c r="PE22" s="331"/>
      <c r="PF22" s="331"/>
      <c r="PG22" s="331"/>
      <c r="PH22" s="331"/>
      <c r="PI22" s="331"/>
      <c r="PJ22" s="331"/>
      <c r="PK22" s="331"/>
      <c r="PL22" s="331"/>
      <c r="PM22" s="331"/>
      <c r="PN22" s="331"/>
      <c r="PO22" s="331"/>
      <c r="PP22" s="331"/>
      <c r="PQ22" s="331"/>
      <c r="PR22" s="331"/>
      <c r="PS22" s="331"/>
      <c r="PT22" s="331"/>
      <c r="PU22" s="331"/>
      <c r="PV22" s="331"/>
      <c r="PW22" s="331"/>
      <c r="PX22" s="331"/>
      <c r="PY22" s="331"/>
      <c r="PZ22" s="331"/>
      <c r="QA22" s="331"/>
      <c r="QB22" s="331"/>
      <c r="QC22" s="331"/>
      <c r="QD22" s="331"/>
      <c r="QE22" s="331"/>
      <c r="QF22" s="331"/>
      <c r="QG22" s="331"/>
      <c r="QH22" s="331"/>
      <c r="QI22" s="331"/>
      <c r="QJ22" s="331"/>
      <c r="QK22" s="331"/>
      <c r="QL22" s="331"/>
      <c r="QM22" s="331"/>
      <c r="QN22" s="331"/>
      <c r="QO22" s="331"/>
      <c r="QP22" s="331"/>
      <c r="QQ22" s="331"/>
      <c r="QR22" s="331"/>
      <c r="QS22" s="331"/>
      <c r="QT22" s="331"/>
      <c r="QU22" s="331"/>
      <c r="QV22" s="331"/>
      <c r="QW22" s="331"/>
      <c r="QX22" s="331"/>
      <c r="QY22" s="331"/>
      <c r="QZ22" s="331"/>
      <c r="RA22" s="331"/>
      <c r="RB22" s="331"/>
      <c r="RC22" s="331"/>
      <c r="RD22" s="331"/>
      <c r="RE22" s="331"/>
      <c r="RF22" s="331"/>
      <c r="RG22" s="331"/>
      <c r="RH22" s="331"/>
      <c r="RI22" s="331"/>
      <c r="RJ22" s="331"/>
      <c r="RK22" s="331"/>
      <c r="RL22" s="331"/>
      <c r="RM22" s="331"/>
      <c r="RN22" s="331"/>
      <c r="RO22" s="331"/>
      <c r="RP22" s="331"/>
      <c r="RQ22" s="331"/>
      <c r="RR22" s="331"/>
      <c r="RS22" s="331"/>
      <c r="RT22" s="331"/>
      <c r="RU22" s="331"/>
      <c r="RV22" s="331"/>
      <c r="RW22" s="331"/>
      <c r="RX22" s="331"/>
      <c r="RY22" s="331"/>
      <c r="RZ22" s="331"/>
      <c r="SA22" s="331"/>
      <c r="SB22" s="331"/>
      <c r="SC22" s="331"/>
      <c r="SD22" s="331"/>
      <c r="SE22" s="331"/>
      <c r="SF22" s="331"/>
      <c r="SG22" s="331"/>
      <c r="SH22" s="331"/>
      <c r="SI22" s="331"/>
      <c r="SJ22" s="331"/>
      <c r="SK22" s="331"/>
      <c r="SL22" s="331"/>
      <c r="SM22" s="331"/>
      <c r="SN22" s="331"/>
      <c r="SO22" s="331"/>
      <c r="SP22" s="331"/>
      <c r="SQ22" s="331"/>
      <c r="SR22" s="331"/>
      <c r="SS22" s="331"/>
      <c r="ST22" s="331"/>
      <c r="SU22" s="331"/>
      <c r="SV22" s="331"/>
      <c r="SW22" s="331"/>
      <c r="SX22" s="331"/>
      <c r="SY22" s="331"/>
      <c r="SZ22" s="331"/>
      <c r="TA22" s="331"/>
      <c r="TB22" s="331"/>
      <c r="TC22" s="331"/>
      <c r="TD22" s="331"/>
      <c r="TE22" s="331"/>
      <c r="TF22" s="331"/>
      <c r="TG22" s="331"/>
      <c r="TH22" s="331"/>
      <c r="TI22" s="331"/>
      <c r="TJ22" s="331"/>
      <c r="TK22" s="331"/>
      <c r="TL22" s="331"/>
      <c r="TM22" s="331"/>
      <c r="TN22" s="331"/>
      <c r="TO22" s="331"/>
      <c r="TP22" s="331"/>
      <c r="TQ22" s="331"/>
      <c r="TR22" s="331"/>
      <c r="TS22" s="331"/>
      <c r="TT22" s="331"/>
      <c r="TU22" s="331"/>
      <c r="TV22" s="331"/>
      <c r="TW22" s="331"/>
      <c r="TX22" s="331"/>
      <c r="TY22" s="331"/>
      <c r="TZ22" s="331"/>
      <c r="UA22" s="331"/>
      <c r="UB22" s="331"/>
      <c r="UC22" s="331"/>
      <c r="UD22" s="331"/>
      <c r="UE22" s="331"/>
      <c r="UF22" s="331"/>
      <c r="UG22" s="331"/>
      <c r="UH22" s="331"/>
      <c r="UI22" s="331"/>
      <c r="UJ22" s="331"/>
      <c r="UK22" s="331"/>
      <c r="UL22" s="331"/>
      <c r="UM22" s="331"/>
      <c r="UN22" s="331"/>
      <c r="UO22" s="331"/>
      <c r="UP22" s="331"/>
      <c r="UQ22" s="331"/>
      <c r="UR22" s="331"/>
      <c r="US22" s="331"/>
      <c r="UT22" s="331"/>
      <c r="UU22" s="331"/>
      <c r="UV22" s="331"/>
      <c r="UW22" s="331"/>
      <c r="UX22" s="331"/>
      <c r="UY22" s="331"/>
      <c r="UZ22" s="331"/>
      <c r="VA22" s="331"/>
      <c r="VB22" s="331"/>
      <c r="VC22" s="331"/>
      <c r="VD22" s="331"/>
      <c r="VE22" s="331"/>
      <c r="VF22" s="331"/>
      <c r="VG22" s="331"/>
      <c r="VH22" s="331"/>
      <c r="VI22" s="331"/>
      <c r="VJ22" s="331"/>
      <c r="VK22" s="331"/>
      <c r="VL22" s="331"/>
      <c r="VM22" s="331"/>
      <c r="VN22" s="331"/>
      <c r="VO22" s="331"/>
      <c r="VP22" s="331"/>
      <c r="VQ22" s="331"/>
      <c r="VR22" s="331"/>
      <c r="VS22" s="331"/>
      <c r="VT22" s="331"/>
      <c r="VU22" s="331"/>
      <c r="VV22" s="331"/>
      <c r="VW22" s="331"/>
      <c r="VX22" s="331"/>
      <c r="VY22" s="331"/>
      <c r="VZ22" s="331"/>
      <c r="WA22" s="331"/>
      <c r="WB22" s="331"/>
      <c r="WC22" s="331"/>
      <c r="WD22" s="331"/>
      <c r="WE22" s="331"/>
      <c r="WF22" s="331"/>
      <c r="WG22" s="331"/>
      <c r="WH22" s="331"/>
      <c r="WI22" s="331"/>
      <c r="WJ22" s="331"/>
      <c r="WK22" s="331"/>
      <c r="WL22" s="331"/>
      <c r="WM22" s="331"/>
      <c r="WN22" s="331"/>
      <c r="WO22" s="331"/>
      <c r="WP22" s="331"/>
      <c r="WQ22" s="331"/>
      <c r="WR22" s="331"/>
      <c r="WS22" s="331"/>
      <c r="WT22" s="331"/>
      <c r="WU22" s="331"/>
      <c r="WV22" s="331"/>
      <c r="WW22" s="331"/>
      <c r="WX22" s="331"/>
      <c r="WY22" s="331"/>
      <c r="WZ22" s="331"/>
      <c r="XA22" s="331"/>
      <c r="XB22" s="331"/>
      <c r="XC22" s="331"/>
      <c r="XD22" s="331"/>
      <c r="XE22" s="331"/>
      <c r="XF22" s="331"/>
      <c r="XG22" s="331"/>
      <c r="XH22" s="331"/>
      <c r="XI22" s="331"/>
      <c r="XJ22" s="331"/>
      <c r="XK22" s="331"/>
      <c r="XL22" s="331"/>
      <c r="XM22" s="331"/>
      <c r="XN22" s="331"/>
      <c r="XO22" s="331"/>
      <c r="XP22" s="331"/>
      <c r="XQ22" s="331"/>
      <c r="XR22" s="331"/>
      <c r="XS22" s="331"/>
      <c r="XT22" s="331"/>
      <c r="XU22" s="331"/>
      <c r="XV22" s="331"/>
      <c r="XW22" s="331"/>
      <c r="XX22" s="331"/>
      <c r="XY22" s="331"/>
      <c r="XZ22" s="331"/>
      <c r="YA22" s="331"/>
      <c r="YB22" s="331"/>
      <c r="YC22" s="331"/>
      <c r="YD22" s="331"/>
      <c r="YE22" s="331"/>
      <c r="YF22" s="331"/>
      <c r="YG22" s="331"/>
      <c r="YH22" s="331"/>
      <c r="YI22" s="331"/>
      <c r="YJ22" s="331"/>
      <c r="YK22" s="331"/>
      <c r="YL22" s="331"/>
      <c r="YM22" s="331"/>
      <c r="YN22" s="331"/>
      <c r="YO22" s="331"/>
      <c r="YP22" s="331"/>
      <c r="YQ22" s="331"/>
      <c r="YR22" s="331"/>
      <c r="YS22" s="331"/>
      <c r="YT22" s="331"/>
      <c r="YU22" s="331"/>
      <c r="YV22" s="331"/>
      <c r="YW22" s="331"/>
      <c r="YX22" s="331"/>
      <c r="YY22" s="331"/>
      <c r="YZ22" s="331"/>
      <c r="ZA22" s="331"/>
      <c r="ZB22" s="331"/>
      <c r="ZC22" s="331"/>
      <c r="ZD22" s="331"/>
      <c r="ZE22" s="331"/>
      <c r="ZF22" s="331"/>
      <c r="ZG22" s="331"/>
      <c r="ZH22" s="331"/>
      <c r="ZI22" s="331"/>
      <c r="ZJ22" s="331"/>
      <c r="ZK22" s="331"/>
      <c r="ZL22" s="331"/>
      <c r="ZM22" s="331"/>
      <c r="ZN22" s="331"/>
      <c r="ZO22" s="331"/>
      <c r="ZP22" s="331"/>
      <c r="ZQ22" s="331"/>
      <c r="ZR22" s="331"/>
      <c r="ZS22" s="331"/>
      <c r="ZT22" s="331"/>
      <c r="ZU22" s="331"/>
      <c r="ZV22" s="331"/>
      <c r="ZW22" s="331"/>
      <c r="ZX22" s="331"/>
      <c r="ZY22" s="331"/>
      <c r="ZZ22" s="331"/>
      <c r="AAA22" s="331"/>
      <c r="AAB22" s="331"/>
      <c r="AAC22" s="331"/>
      <c r="AAD22" s="331"/>
      <c r="AAE22" s="331"/>
      <c r="AAF22" s="331"/>
      <c r="AAG22" s="331"/>
      <c r="AAH22" s="331"/>
      <c r="AAI22" s="331"/>
      <c r="AAJ22" s="331"/>
      <c r="AAK22" s="331"/>
      <c r="AAL22" s="331"/>
      <c r="AAM22" s="331"/>
      <c r="AAN22" s="331"/>
      <c r="AAO22" s="331"/>
      <c r="AAP22" s="331"/>
      <c r="AAQ22" s="331"/>
      <c r="AAR22" s="331"/>
      <c r="AAS22" s="331"/>
      <c r="AAT22" s="331"/>
      <c r="AAU22" s="331"/>
      <c r="AAV22" s="331"/>
      <c r="AAW22" s="331"/>
      <c r="AAX22" s="331"/>
      <c r="AAY22" s="331"/>
      <c r="AAZ22" s="331"/>
      <c r="ABA22" s="331"/>
      <c r="ABB22" s="331"/>
      <c r="ABC22" s="331"/>
      <c r="ABD22" s="331"/>
      <c r="ABE22" s="331"/>
      <c r="ABF22" s="331"/>
      <c r="ABG22" s="331"/>
      <c r="ABH22" s="331"/>
      <c r="ABI22" s="331"/>
      <c r="ABJ22" s="331"/>
      <c r="ABK22" s="331"/>
      <c r="ABL22" s="331"/>
      <c r="ABM22" s="331"/>
      <c r="ABN22" s="331"/>
      <c r="ABO22" s="331"/>
      <c r="ABP22" s="331"/>
      <c r="ABQ22" s="331"/>
      <c r="ABR22" s="331"/>
      <c r="ABS22" s="331"/>
      <c r="ABT22" s="331"/>
      <c r="ABU22" s="331"/>
      <c r="ABV22" s="331"/>
      <c r="ABW22" s="331"/>
      <c r="ABX22" s="331"/>
      <c r="ABY22" s="331"/>
      <c r="ABZ22" s="331"/>
      <c r="ACA22" s="331"/>
      <c r="ACB22" s="331"/>
      <c r="ACC22" s="331"/>
      <c r="ACD22" s="331"/>
      <c r="ACE22" s="331"/>
      <c r="ACF22" s="331"/>
      <c r="ACG22" s="331"/>
      <c r="ACH22" s="331"/>
      <c r="ACI22" s="331"/>
      <c r="ACJ22" s="331"/>
      <c r="ACK22" s="331"/>
      <c r="ACL22" s="331"/>
      <c r="ACM22" s="331"/>
      <c r="ACN22" s="331"/>
      <c r="ACO22" s="331"/>
      <c r="ACP22" s="331"/>
      <c r="ACQ22" s="331"/>
      <c r="ACR22" s="331"/>
      <c r="ACS22" s="331"/>
      <c r="ACT22" s="331"/>
      <c r="ACU22" s="331"/>
      <c r="ACV22" s="331"/>
      <c r="ACW22" s="331"/>
      <c r="ACX22" s="331"/>
      <c r="ACY22" s="331"/>
      <c r="ACZ22" s="331"/>
      <c r="ADA22" s="331"/>
      <c r="ADB22" s="331"/>
      <c r="ADC22" s="331"/>
      <c r="ADD22" s="331"/>
      <c r="ADE22" s="331"/>
      <c r="ADF22" s="331"/>
      <c r="ADG22" s="331"/>
      <c r="ADH22" s="331"/>
      <c r="ADI22" s="331"/>
      <c r="ADJ22" s="331"/>
      <c r="ADK22" s="331"/>
      <c r="ADL22" s="331"/>
      <c r="ADM22" s="331"/>
      <c r="ADN22" s="331"/>
      <c r="ADO22" s="331"/>
      <c r="ADP22" s="331"/>
      <c r="ADQ22" s="331"/>
      <c r="ADR22" s="331"/>
      <c r="ADS22" s="331"/>
      <c r="ADT22" s="331"/>
      <c r="ADU22" s="331"/>
      <c r="ADV22" s="331"/>
      <c r="ADW22" s="331"/>
      <c r="ADX22" s="331"/>
      <c r="ADY22" s="331"/>
      <c r="ADZ22" s="331"/>
      <c r="AEA22" s="331"/>
      <c r="AEB22" s="331"/>
      <c r="AEC22" s="331"/>
      <c r="AED22" s="331"/>
      <c r="AEE22" s="331"/>
      <c r="AEF22" s="331"/>
      <c r="AEG22" s="331"/>
      <c r="AEH22" s="331"/>
      <c r="AEI22" s="331"/>
      <c r="AEJ22" s="331"/>
      <c r="AEK22" s="331"/>
      <c r="AEL22" s="331"/>
      <c r="AEM22" s="331"/>
      <c r="AEN22" s="331"/>
      <c r="AEO22" s="331"/>
      <c r="AEP22" s="331"/>
      <c r="AEQ22" s="331"/>
      <c r="AER22" s="331"/>
      <c r="AES22" s="331"/>
      <c r="AET22" s="331"/>
      <c r="AEU22" s="331"/>
      <c r="AEV22" s="331"/>
      <c r="AEW22" s="331"/>
      <c r="AEX22" s="331"/>
      <c r="AEY22" s="331"/>
      <c r="AEZ22" s="331"/>
      <c r="AFA22" s="331"/>
      <c r="AFB22" s="331"/>
      <c r="AFC22" s="331"/>
      <c r="AFD22" s="331"/>
      <c r="AFE22" s="331"/>
      <c r="AFF22" s="331"/>
      <c r="AFG22" s="331"/>
      <c r="AFH22" s="331"/>
      <c r="AFI22" s="331"/>
      <c r="AFJ22" s="331"/>
      <c r="AFK22" s="331"/>
      <c r="AFL22" s="331"/>
      <c r="AFM22" s="331"/>
      <c r="AFN22" s="331"/>
      <c r="AFO22" s="331"/>
      <c r="AFP22" s="331"/>
      <c r="AFQ22" s="331"/>
      <c r="AFR22" s="331"/>
      <c r="AFS22" s="331"/>
      <c r="AFT22" s="331"/>
      <c r="AFU22" s="331"/>
      <c r="AFV22" s="331"/>
      <c r="AFW22" s="331"/>
      <c r="AFX22" s="331"/>
      <c r="AFY22" s="331"/>
      <c r="AFZ22" s="331"/>
      <c r="AGA22" s="331"/>
      <c r="AGB22" s="331"/>
      <c r="AGC22" s="331"/>
      <c r="AGD22" s="331"/>
      <c r="AGE22" s="331"/>
      <c r="AGF22" s="331"/>
      <c r="AGG22" s="331"/>
      <c r="AGH22" s="331"/>
      <c r="AGI22" s="331"/>
      <c r="AGJ22" s="331"/>
      <c r="AGK22" s="331"/>
      <c r="AGL22" s="331"/>
      <c r="AGM22" s="331"/>
      <c r="AGN22" s="331"/>
      <c r="AGO22" s="331"/>
      <c r="AGP22" s="331"/>
      <c r="AGQ22" s="331"/>
      <c r="AGR22" s="331"/>
      <c r="AGS22" s="331"/>
      <c r="AGT22" s="331"/>
      <c r="AGU22" s="331"/>
      <c r="AGV22" s="331"/>
      <c r="AGW22" s="331"/>
      <c r="AGX22" s="331"/>
      <c r="AGY22" s="331"/>
      <c r="AGZ22" s="331"/>
      <c r="AHA22" s="331"/>
      <c r="AHB22" s="331"/>
      <c r="AHC22" s="331"/>
      <c r="AHD22" s="331"/>
      <c r="AHE22" s="331"/>
      <c r="AHF22" s="331"/>
      <c r="AHG22" s="331"/>
      <c r="AHH22" s="331"/>
      <c r="AHI22" s="331"/>
      <c r="AHJ22" s="331"/>
      <c r="AHK22" s="331"/>
      <c r="AHL22" s="331"/>
      <c r="AHM22" s="331"/>
      <c r="AHN22" s="331"/>
      <c r="AHO22" s="331"/>
      <c r="AHP22" s="331"/>
      <c r="AHQ22" s="331"/>
      <c r="AHR22" s="331"/>
      <c r="AHS22" s="331"/>
      <c r="AHT22" s="331"/>
      <c r="AHU22" s="331"/>
      <c r="AHV22" s="331"/>
      <c r="AHW22" s="331"/>
      <c r="AHX22" s="331"/>
      <c r="AHY22" s="331"/>
      <c r="AHZ22" s="331"/>
      <c r="AIA22" s="331"/>
      <c r="AIB22" s="331"/>
      <c r="AIC22" s="331"/>
      <c r="AID22" s="331"/>
      <c r="AIE22" s="331"/>
      <c r="AIF22" s="331"/>
      <c r="AIG22" s="331"/>
      <c r="AIH22" s="331"/>
      <c r="AII22" s="331"/>
      <c r="AIJ22" s="331"/>
      <c r="AIK22" s="331"/>
      <c r="AIL22" s="331"/>
      <c r="AIM22" s="331"/>
      <c r="AIN22" s="331"/>
      <c r="AIO22" s="331"/>
      <c r="AIP22" s="331"/>
      <c r="AIQ22" s="331"/>
      <c r="AIR22" s="331"/>
      <c r="AIS22" s="331"/>
      <c r="AIT22" s="331"/>
      <c r="AIU22" s="331"/>
      <c r="AIV22" s="331"/>
      <c r="AIW22" s="331"/>
      <c r="AIX22" s="331"/>
      <c r="AIY22" s="331"/>
      <c r="AIZ22" s="331"/>
      <c r="AJA22" s="331"/>
      <c r="AJB22" s="331"/>
      <c r="AJC22" s="331"/>
      <c r="AJD22" s="331"/>
      <c r="AJE22" s="331"/>
      <c r="AJF22" s="331"/>
      <c r="AJG22" s="331"/>
      <c r="AJH22" s="331"/>
      <c r="AJI22" s="331"/>
      <c r="AJJ22" s="331"/>
      <c r="AJK22" s="331"/>
      <c r="AJL22" s="331"/>
      <c r="AJM22" s="331"/>
      <c r="AJN22" s="331"/>
      <c r="AJO22" s="331"/>
      <c r="AJP22" s="331"/>
      <c r="AJQ22" s="331"/>
      <c r="AJR22" s="331"/>
      <c r="AJS22" s="331"/>
      <c r="AJT22" s="331"/>
      <c r="AJU22" s="331"/>
      <c r="AJV22" s="331"/>
      <c r="AJW22" s="331"/>
      <c r="AJX22" s="331"/>
      <c r="AJY22" s="331"/>
      <c r="AJZ22" s="331"/>
      <c r="AKA22" s="331"/>
      <c r="AKB22" s="331"/>
      <c r="AKC22" s="331"/>
      <c r="AKD22" s="331"/>
      <c r="AKE22" s="331"/>
      <c r="AKF22" s="331"/>
      <c r="AKG22" s="331"/>
      <c r="AKH22" s="331"/>
      <c r="AKI22" s="331"/>
      <c r="AKJ22" s="331"/>
      <c r="AKK22" s="331"/>
      <c r="AKL22" s="331"/>
      <c r="AKM22" s="331"/>
      <c r="AKN22" s="331"/>
      <c r="AKO22" s="331"/>
      <c r="AKP22" s="331"/>
      <c r="AKQ22" s="331"/>
      <c r="AKR22" s="331"/>
      <c r="AKS22" s="331"/>
      <c r="AKT22" s="331"/>
      <c r="AKU22" s="331"/>
      <c r="AKV22" s="331"/>
      <c r="AKW22" s="331"/>
      <c r="AKX22" s="331"/>
      <c r="AKY22" s="331"/>
      <c r="AKZ22" s="331"/>
      <c r="ALA22" s="331"/>
      <c r="ALB22" s="331"/>
      <c r="ALC22" s="331"/>
      <c r="ALD22" s="331"/>
      <c r="ALE22" s="331"/>
      <c r="ALF22" s="331"/>
      <c r="ALG22" s="331"/>
      <c r="ALH22" s="331"/>
      <c r="ALI22" s="331"/>
      <c r="ALJ22" s="331"/>
      <c r="ALK22" s="331"/>
      <c r="ALL22" s="331"/>
      <c r="ALM22" s="331"/>
      <c r="ALN22" s="331"/>
      <c r="ALO22" s="331"/>
      <c r="ALP22" s="331"/>
      <c r="ALQ22" s="331"/>
      <c r="ALR22" s="331"/>
      <c r="ALS22" s="331"/>
      <c r="ALT22" s="331"/>
      <c r="ALU22" s="331"/>
      <c r="ALV22" s="331"/>
      <c r="ALW22" s="331"/>
      <c r="ALX22" s="331"/>
      <c r="ALY22" s="331"/>
      <c r="ALZ22" s="331"/>
      <c r="AMA22" s="331"/>
      <c r="AMB22" s="331"/>
      <c r="AMC22" s="331"/>
      <c r="AMD22" s="331"/>
      <c r="AME22" s="331"/>
      <c r="AMF22" s="331"/>
      <c r="AMG22" s="331"/>
      <c r="AMH22" s="331"/>
      <c r="AMI22" s="331"/>
      <c r="AMJ22" s="331"/>
    </row>
    <row r="23" spans="1:1024" s="332" customFormat="1">
      <c r="A23" s="365"/>
      <c r="B23" s="333"/>
      <c r="C23" s="333"/>
      <c r="D23" s="366"/>
      <c r="E23" s="366"/>
      <c r="F23" s="367"/>
      <c r="G23" s="366"/>
      <c r="H23" s="304"/>
      <c r="I23" s="330"/>
      <c r="J23" s="331"/>
      <c r="K23" s="331"/>
      <c r="L23" s="331"/>
      <c r="M23" s="331"/>
      <c r="N23" s="331"/>
      <c r="O23" s="331"/>
      <c r="P23" s="331"/>
      <c r="Q23" s="331"/>
      <c r="R23" s="331"/>
      <c r="S23" s="331"/>
      <c r="T23" s="331"/>
      <c r="U23" s="331"/>
      <c r="V23" s="331"/>
      <c r="W23" s="331"/>
      <c r="X23" s="331"/>
      <c r="Y23" s="331"/>
      <c r="Z23" s="331"/>
      <c r="AA23" s="331"/>
      <c r="AB23" s="331"/>
      <c r="AC23" s="331"/>
      <c r="AD23" s="331"/>
      <c r="AE23" s="331"/>
      <c r="AF23" s="331"/>
      <c r="AG23" s="331"/>
      <c r="AH23" s="331"/>
      <c r="AI23" s="331"/>
      <c r="AJ23" s="331"/>
      <c r="AK23" s="331"/>
      <c r="AL23" s="331"/>
      <c r="AM23" s="331"/>
      <c r="AN23" s="331"/>
      <c r="AO23" s="331"/>
      <c r="AP23" s="331"/>
      <c r="AQ23" s="331"/>
      <c r="AR23" s="331"/>
      <c r="AS23" s="331"/>
      <c r="AT23" s="331"/>
      <c r="AU23" s="331"/>
      <c r="AV23" s="331"/>
      <c r="AW23" s="331"/>
      <c r="AX23" s="331"/>
      <c r="AY23" s="331"/>
      <c r="AZ23" s="331"/>
      <c r="BA23" s="331"/>
      <c r="BB23" s="331"/>
      <c r="BC23" s="331"/>
      <c r="BD23" s="331"/>
      <c r="BE23" s="331"/>
      <c r="BF23" s="331"/>
      <c r="BG23" s="331"/>
      <c r="BH23" s="331"/>
      <c r="BI23" s="331"/>
      <c r="BJ23" s="331"/>
      <c r="BK23" s="331"/>
      <c r="BL23" s="331"/>
      <c r="BM23" s="331"/>
      <c r="BN23" s="331"/>
      <c r="BO23" s="331"/>
      <c r="BP23" s="331"/>
      <c r="BQ23" s="331"/>
      <c r="BR23" s="331"/>
      <c r="BS23" s="331"/>
      <c r="BT23" s="331"/>
      <c r="BU23" s="331"/>
      <c r="BV23" s="331"/>
      <c r="BW23" s="331"/>
      <c r="BX23" s="331"/>
      <c r="BY23" s="331"/>
      <c r="BZ23" s="331"/>
      <c r="CA23" s="331"/>
      <c r="CB23" s="331"/>
      <c r="CC23" s="331"/>
      <c r="CD23" s="331"/>
      <c r="CE23" s="331"/>
      <c r="CF23" s="331"/>
      <c r="CG23" s="331"/>
      <c r="CH23" s="331"/>
      <c r="CI23" s="331"/>
      <c r="CJ23" s="331"/>
      <c r="CK23" s="331"/>
      <c r="CL23" s="331"/>
      <c r="CM23" s="331"/>
      <c r="CN23" s="331"/>
      <c r="CO23" s="331"/>
      <c r="CP23" s="331"/>
      <c r="CQ23" s="331"/>
      <c r="CR23" s="331"/>
      <c r="CS23" s="331"/>
      <c r="CT23" s="331"/>
      <c r="CU23" s="331"/>
      <c r="CV23" s="331"/>
      <c r="CW23" s="331"/>
      <c r="CX23" s="331"/>
      <c r="CY23" s="331"/>
      <c r="CZ23" s="331"/>
      <c r="DA23" s="331"/>
      <c r="DB23" s="331"/>
      <c r="DC23" s="331"/>
      <c r="DD23" s="331"/>
      <c r="DE23" s="331"/>
      <c r="DF23" s="331"/>
      <c r="DG23" s="331"/>
      <c r="DH23" s="331"/>
      <c r="DI23" s="331"/>
      <c r="DJ23" s="331"/>
      <c r="DK23" s="331"/>
      <c r="DL23" s="331"/>
      <c r="DM23" s="331"/>
      <c r="DN23" s="331"/>
      <c r="DO23" s="331"/>
      <c r="DP23" s="331"/>
      <c r="DQ23" s="331"/>
      <c r="DR23" s="331"/>
      <c r="DS23" s="331"/>
      <c r="DT23" s="331"/>
      <c r="DU23" s="331"/>
      <c r="DV23" s="331"/>
      <c r="DW23" s="331"/>
      <c r="DX23" s="331"/>
      <c r="DY23" s="331"/>
      <c r="DZ23" s="331"/>
      <c r="EA23" s="331"/>
      <c r="EB23" s="331"/>
      <c r="EC23" s="331"/>
      <c r="ED23" s="331"/>
      <c r="EE23" s="331"/>
      <c r="EF23" s="331"/>
      <c r="EG23" s="331"/>
      <c r="EH23" s="331"/>
      <c r="EI23" s="331"/>
      <c r="EJ23" s="331"/>
      <c r="EK23" s="331"/>
      <c r="EL23" s="331"/>
      <c r="EM23" s="331"/>
      <c r="EN23" s="331"/>
      <c r="EO23" s="331"/>
      <c r="EP23" s="331"/>
      <c r="EQ23" s="331"/>
      <c r="ER23" s="331"/>
      <c r="ES23" s="331"/>
      <c r="ET23" s="331"/>
      <c r="EU23" s="331"/>
      <c r="EV23" s="331"/>
      <c r="EW23" s="331"/>
      <c r="EX23" s="331"/>
      <c r="EY23" s="331"/>
      <c r="EZ23" s="331"/>
      <c r="FA23" s="331"/>
      <c r="FB23" s="331"/>
      <c r="FC23" s="331"/>
      <c r="FD23" s="331"/>
      <c r="FE23" s="331"/>
      <c r="FF23" s="331"/>
      <c r="FG23" s="331"/>
      <c r="FH23" s="331"/>
      <c r="FI23" s="331"/>
      <c r="FJ23" s="331"/>
      <c r="FK23" s="331"/>
      <c r="FL23" s="331"/>
      <c r="FM23" s="331"/>
      <c r="FN23" s="331"/>
      <c r="FO23" s="331"/>
      <c r="FP23" s="331"/>
      <c r="FQ23" s="331"/>
      <c r="FR23" s="331"/>
      <c r="FS23" s="331"/>
      <c r="FT23" s="331"/>
      <c r="FU23" s="331"/>
      <c r="FV23" s="331"/>
      <c r="FW23" s="331"/>
      <c r="FX23" s="331"/>
      <c r="FY23" s="331"/>
      <c r="FZ23" s="331"/>
      <c r="GA23" s="331"/>
      <c r="GB23" s="331"/>
      <c r="GC23" s="331"/>
      <c r="GD23" s="331"/>
      <c r="GE23" s="331"/>
      <c r="GF23" s="331"/>
      <c r="GG23" s="331"/>
      <c r="GH23" s="331"/>
      <c r="GI23" s="331"/>
      <c r="GJ23" s="331"/>
      <c r="GK23" s="331"/>
      <c r="GL23" s="331"/>
      <c r="GM23" s="331"/>
      <c r="GN23" s="331"/>
      <c r="GO23" s="331"/>
      <c r="GP23" s="331"/>
      <c r="GQ23" s="331"/>
      <c r="GR23" s="331"/>
      <c r="GS23" s="331"/>
      <c r="GT23" s="331"/>
      <c r="GU23" s="331"/>
      <c r="GV23" s="331"/>
      <c r="GW23" s="331"/>
      <c r="GX23" s="331"/>
      <c r="GY23" s="331"/>
      <c r="GZ23" s="331"/>
      <c r="HA23" s="331"/>
      <c r="HB23" s="331"/>
      <c r="HC23" s="331"/>
      <c r="HD23" s="331"/>
      <c r="HE23" s="331"/>
      <c r="HF23" s="331"/>
      <c r="HG23" s="331"/>
      <c r="HH23" s="331"/>
      <c r="HI23" s="331"/>
      <c r="HJ23" s="331"/>
      <c r="HK23" s="331"/>
      <c r="HL23" s="331"/>
      <c r="HM23" s="331"/>
      <c r="HN23" s="331"/>
      <c r="HO23" s="331"/>
      <c r="HP23" s="331"/>
      <c r="HQ23" s="331"/>
      <c r="HR23" s="331"/>
      <c r="HS23" s="331"/>
      <c r="HT23" s="331"/>
      <c r="HU23" s="331"/>
      <c r="HV23" s="331"/>
      <c r="HW23" s="331"/>
      <c r="HX23" s="331"/>
      <c r="HY23" s="331"/>
      <c r="HZ23" s="331"/>
      <c r="IA23" s="331"/>
      <c r="IB23" s="331"/>
      <c r="IC23" s="331"/>
      <c r="ID23" s="331"/>
      <c r="IE23" s="331"/>
      <c r="IF23" s="331"/>
      <c r="IG23" s="331"/>
      <c r="IH23" s="331"/>
      <c r="II23" s="331"/>
      <c r="IJ23" s="331"/>
      <c r="IK23" s="331"/>
      <c r="IL23" s="331"/>
      <c r="IM23" s="331"/>
      <c r="IN23" s="331"/>
      <c r="IO23" s="331"/>
      <c r="IP23" s="331"/>
      <c r="IQ23" s="331"/>
      <c r="IR23" s="331"/>
      <c r="IS23" s="331"/>
      <c r="IT23" s="331"/>
      <c r="IU23" s="331"/>
      <c r="IV23" s="331"/>
      <c r="IW23" s="331"/>
      <c r="IX23" s="331"/>
      <c r="IY23" s="331"/>
      <c r="IZ23" s="331"/>
      <c r="JA23" s="331"/>
      <c r="JB23" s="331"/>
      <c r="JC23" s="331"/>
      <c r="JD23" s="331"/>
      <c r="JE23" s="331"/>
      <c r="JF23" s="331"/>
      <c r="JG23" s="331"/>
      <c r="JH23" s="331"/>
      <c r="JI23" s="331"/>
      <c r="JJ23" s="331"/>
      <c r="JK23" s="331"/>
      <c r="JL23" s="331"/>
      <c r="JM23" s="331"/>
      <c r="JN23" s="331"/>
      <c r="JO23" s="331"/>
      <c r="JP23" s="331"/>
      <c r="JQ23" s="331"/>
      <c r="JR23" s="331"/>
      <c r="JS23" s="331"/>
      <c r="JT23" s="331"/>
      <c r="JU23" s="331"/>
      <c r="JV23" s="331"/>
      <c r="JW23" s="331"/>
      <c r="JX23" s="331"/>
      <c r="JY23" s="331"/>
      <c r="JZ23" s="331"/>
      <c r="KA23" s="331"/>
      <c r="KB23" s="331"/>
      <c r="KC23" s="331"/>
      <c r="KD23" s="331"/>
      <c r="KE23" s="331"/>
      <c r="KF23" s="331"/>
      <c r="KG23" s="331"/>
      <c r="KH23" s="331"/>
      <c r="KI23" s="331"/>
      <c r="KJ23" s="331"/>
      <c r="KK23" s="331"/>
      <c r="KL23" s="331"/>
      <c r="KM23" s="331"/>
      <c r="KN23" s="331"/>
      <c r="KO23" s="331"/>
      <c r="KP23" s="331"/>
      <c r="KQ23" s="331"/>
      <c r="KR23" s="331"/>
      <c r="KS23" s="331"/>
      <c r="KT23" s="331"/>
      <c r="KU23" s="331"/>
      <c r="KV23" s="331"/>
      <c r="KW23" s="331"/>
      <c r="KX23" s="331"/>
      <c r="KY23" s="331"/>
      <c r="KZ23" s="331"/>
      <c r="LA23" s="331"/>
      <c r="LB23" s="331"/>
      <c r="LC23" s="331"/>
      <c r="LD23" s="331"/>
      <c r="LE23" s="331"/>
      <c r="LF23" s="331"/>
      <c r="LG23" s="331"/>
      <c r="LH23" s="331"/>
      <c r="LI23" s="331"/>
      <c r="LJ23" s="331"/>
      <c r="LK23" s="331"/>
      <c r="LL23" s="331"/>
      <c r="LM23" s="331"/>
      <c r="LN23" s="331"/>
      <c r="LO23" s="331"/>
      <c r="LP23" s="331"/>
      <c r="LQ23" s="331"/>
      <c r="LR23" s="331"/>
      <c r="LS23" s="331"/>
      <c r="LT23" s="331"/>
      <c r="LU23" s="331"/>
      <c r="LV23" s="331"/>
      <c r="LW23" s="331"/>
      <c r="LX23" s="331"/>
      <c r="LY23" s="331"/>
      <c r="LZ23" s="331"/>
      <c r="MA23" s="331"/>
      <c r="MB23" s="331"/>
      <c r="MC23" s="331"/>
      <c r="MD23" s="331"/>
      <c r="ME23" s="331"/>
      <c r="MF23" s="331"/>
      <c r="MG23" s="331"/>
      <c r="MH23" s="331"/>
      <c r="MI23" s="331"/>
      <c r="MJ23" s="331"/>
      <c r="MK23" s="331"/>
      <c r="ML23" s="331"/>
      <c r="MM23" s="331"/>
      <c r="MN23" s="331"/>
      <c r="MO23" s="331"/>
      <c r="MP23" s="331"/>
      <c r="MQ23" s="331"/>
      <c r="MR23" s="331"/>
      <c r="MS23" s="331"/>
      <c r="MT23" s="331"/>
      <c r="MU23" s="331"/>
      <c r="MV23" s="331"/>
      <c r="MW23" s="331"/>
      <c r="MX23" s="331"/>
      <c r="MY23" s="331"/>
      <c r="MZ23" s="331"/>
      <c r="NA23" s="331"/>
      <c r="NB23" s="331"/>
      <c r="NC23" s="331"/>
      <c r="ND23" s="331"/>
      <c r="NE23" s="331"/>
      <c r="NF23" s="331"/>
      <c r="NG23" s="331"/>
      <c r="NH23" s="331"/>
      <c r="NI23" s="331"/>
      <c r="NJ23" s="331"/>
      <c r="NK23" s="331"/>
      <c r="NL23" s="331"/>
      <c r="NM23" s="331"/>
      <c r="NN23" s="331"/>
      <c r="NO23" s="331"/>
      <c r="NP23" s="331"/>
      <c r="NQ23" s="331"/>
      <c r="NR23" s="331"/>
      <c r="NS23" s="331"/>
      <c r="NT23" s="331"/>
      <c r="NU23" s="331"/>
      <c r="NV23" s="331"/>
      <c r="NW23" s="331"/>
      <c r="NX23" s="331"/>
      <c r="NY23" s="331"/>
      <c r="NZ23" s="331"/>
      <c r="OA23" s="331"/>
      <c r="OB23" s="331"/>
      <c r="OC23" s="331"/>
      <c r="OD23" s="331"/>
      <c r="OE23" s="331"/>
      <c r="OF23" s="331"/>
      <c r="OG23" s="331"/>
      <c r="OH23" s="331"/>
      <c r="OI23" s="331"/>
      <c r="OJ23" s="331"/>
      <c r="OK23" s="331"/>
      <c r="OL23" s="331"/>
      <c r="OM23" s="331"/>
      <c r="ON23" s="331"/>
      <c r="OO23" s="331"/>
      <c r="OP23" s="331"/>
      <c r="OQ23" s="331"/>
      <c r="OR23" s="331"/>
      <c r="OS23" s="331"/>
      <c r="OT23" s="331"/>
      <c r="OU23" s="331"/>
      <c r="OV23" s="331"/>
      <c r="OW23" s="331"/>
      <c r="OX23" s="331"/>
      <c r="OY23" s="331"/>
      <c r="OZ23" s="331"/>
      <c r="PA23" s="331"/>
      <c r="PB23" s="331"/>
      <c r="PC23" s="331"/>
      <c r="PD23" s="331"/>
      <c r="PE23" s="331"/>
      <c r="PF23" s="331"/>
      <c r="PG23" s="331"/>
      <c r="PH23" s="331"/>
      <c r="PI23" s="331"/>
      <c r="PJ23" s="331"/>
      <c r="PK23" s="331"/>
      <c r="PL23" s="331"/>
      <c r="PM23" s="331"/>
      <c r="PN23" s="331"/>
      <c r="PO23" s="331"/>
      <c r="PP23" s="331"/>
      <c r="PQ23" s="331"/>
      <c r="PR23" s="331"/>
      <c r="PS23" s="331"/>
      <c r="PT23" s="331"/>
      <c r="PU23" s="331"/>
      <c r="PV23" s="331"/>
      <c r="PW23" s="331"/>
      <c r="PX23" s="331"/>
      <c r="PY23" s="331"/>
      <c r="PZ23" s="331"/>
      <c r="QA23" s="331"/>
      <c r="QB23" s="331"/>
      <c r="QC23" s="331"/>
      <c r="QD23" s="331"/>
      <c r="QE23" s="331"/>
      <c r="QF23" s="331"/>
      <c r="QG23" s="331"/>
      <c r="QH23" s="331"/>
      <c r="QI23" s="331"/>
      <c r="QJ23" s="331"/>
      <c r="QK23" s="331"/>
      <c r="QL23" s="331"/>
      <c r="QM23" s="331"/>
      <c r="QN23" s="331"/>
      <c r="QO23" s="331"/>
      <c r="QP23" s="331"/>
      <c r="QQ23" s="331"/>
      <c r="QR23" s="331"/>
      <c r="QS23" s="331"/>
      <c r="QT23" s="331"/>
      <c r="QU23" s="331"/>
      <c r="QV23" s="331"/>
      <c r="QW23" s="331"/>
      <c r="QX23" s="331"/>
      <c r="QY23" s="331"/>
      <c r="QZ23" s="331"/>
      <c r="RA23" s="331"/>
      <c r="RB23" s="331"/>
      <c r="RC23" s="331"/>
      <c r="RD23" s="331"/>
      <c r="RE23" s="331"/>
      <c r="RF23" s="331"/>
      <c r="RG23" s="331"/>
      <c r="RH23" s="331"/>
      <c r="RI23" s="331"/>
      <c r="RJ23" s="331"/>
      <c r="RK23" s="331"/>
      <c r="RL23" s="331"/>
      <c r="RM23" s="331"/>
      <c r="RN23" s="331"/>
      <c r="RO23" s="331"/>
      <c r="RP23" s="331"/>
      <c r="RQ23" s="331"/>
      <c r="RR23" s="331"/>
      <c r="RS23" s="331"/>
      <c r="RT23" s="331"/>
      <c r="RU23" s="331"/>
      <c r="RV23" s="331"/>
      <c r="RW23" s="331"/>
      <c r="RX23" s="331"/>
      <c r="RY23" s="331"/>
      <c r="RZ23" s="331"/>
      <c r="SA23" s="331"/>
      <c r="SB23" s="331"/>
      <c r="SC23" s="331"/>
      <c r="SD23" s="331"/>
      <c r="SE23" s="331"/>
      <c r="SF23" s="331"/>
      <c r="SG23" s="331"/>
      <c r="SH23" s="331"/>
      <c r="SI23" s="331"/>
      <c r="SJ23" s="331"/>
      <c r="SK23" s="331"/>
      <c r="SL23" s="331"/>
      <c r="SM23" s="331"/>
      <c r="SN23" s="331"/>
      <c r="SO23" s="331"/>
      <c r="SP23" s="331"/>
      <c r="SQ23" s="331"/>
      <c r="SR23" s="331"/>
      <c r="SS23" s="331"/>
      <c r="ST23" s="331"/>
      <c r="SU23" s="331"/>
      <c r="SV23" s="331"/>
      <c r="SW23" s="331"/>
      <c r="SX23" s="331"/>
      <c r="SY23" s="331"/>
      <c r="SZ23" s="331"/>
      <c r="TA23" s="331"/>
      <c r="TB23" s="331"/>
      <c r="TC23" s="331"/>
      <c r="TD23" s="331"/>
      <c r="TE23" s="331"/>
      <c r="TF23" s="331"/>
      <c r="TG23" s="331"/>
      <c r="TH23" s="331"/>
      <c r="TI23" s="331"/>
      <c r="TJ23" s="331"/>
      <c r="TK23" s="331"/>
      <c r="TL23" s="331"/>
      <c r="TM23" s="331"/>
      <c r="TN23" s="331"/>
      <c r="TO23" s="331"/>
      <c r="TP23" s="331"/>
      <c r="TQ23" s="331"/>
      <c r="TR23" s="331"/>
      <c r="TS23" s="331"/>
      <c r="TT23" s="331"/>
      <c r="TU23" s="331"/>
      <c r="TV23" s="331"/>
      <c r="TW23" s="331"/>
      <c r="TX23" s="331"/>
      <c r="TY23" s="331"/>
      <c r="TZ23" s="331"/>
      <c r="UA23" s="331"/>
      <c r="UB23" s="331"/>
      <c r="UC23" s="331"/>
      <c r="UD23" s="331"/>
      <c r="UE23" s="331"/>
      <c r="UF23" s="331"/>
      <c r="UG23" s="331"/>
      <c r="UH23" s="331"/>
      <c r="UI23" s="331"/>
      <c r="UJ23" s="331"/>
      <c r="UK23" s="331"/>
      <c r="UL23" s="331"/>
      <c r="UM23" s="331"/>
      <c r="UN23" s="331"/>
      <c r="UO23" s="331"/>
      <c r="UP23" s="331"/>
      <c r="UQ23" s="331"/>
      <c r="UR23" s="331"/>
      <c r="US23" s="331"/>
      <c r="UT23" s="331"/>
      <c r="UU23" s="331"/>
      <c r="UV23" s="331"/>
      <c r="UW23" s="331"/>
      <c r="UX23" s="331"/>
      <c r="UY23" s="331"/>
      <c r="UZ23" s="331"/>
      <c r="VA23" s="331"/>
      <c r="VB23" s="331"/>
      <c r="VC23" s="331"/>
      <c r="VD23" s="331"/>
      <c r="VE23" s="331"/>
      <c r="VF23" s="331"/>
      <c r="VG23" s="331"/>
      <c r="VH23" s="331"/>
      <c r="VI23" s="331"/>
      <c r="VJ23" s="331"/>
      <c r="VK23" s="331"/>
      <c r="VL23" s="331"/>
      <c r="VM23" s="331"/>
      <c r="VN23" s="331"/>
      <c r="VO23" s="331"/>
      <c r="VP23" s="331"/>
      <c r="VQ23" s="331"/>
      <c r="VR23" s="331"/>
      <c r="VS23" s="331"/>
      <c r="VT23" s="331"/>
      <c r="VU23" s="331"/>
      <c r="VV23" s="331"/>
      <c r="VW23" s="331"/>
      <c r="VX23" s="331"/>
      <c r="VY23" s="331"/>
      <c r="VZ23" s="331"/>
      <c r="WA23" s="331"/>
      <c r="WB23" s="331"/>
      <c r="WC23" s="331"/>
      <c r="WD23" s="331"/>
      <c r="WE23" s="331"/>
      <c r="WF23" s="331"/>
      <c r="WG23" s="331"/>
      <c r="WH23" s="331"/>
      <c r="WI23" s="331"/>
      <c r="WJ23" s="331"/>
      <c r="WK23" s="331"/>
      <c r="WL23" s="331"/>
      <c r="WM23" s="331"/>
      <c r="WN23" s="331"/>
      <c r="WO23" s="331"/>
      <c r="WP23" s="331"/>
      <c r="WQ23" s="331"/>
      <c r="WR23" s="331"/>
      <c r="WS23" s="331"/>
      <c r="WT23" s="331"/>
      <c r="WU23" s="331"/>
      <c r="WV23" s="331"/>
      <c r="WW23" s="331"/>
      <c r="WX23" s="331"/>
      <c r="WY23" s="331"/>
      <c r="WZ23" s="331"/>
      <c r="XA23" s="331"/>
      <c r="XB23" s="331"/>
      <c r="XC23" s="331"/>
      <c r="XD23" s="331"/>
      <c r="XE23" s="331"/>
      <c r="XF23" s="331"/>
      <c r="XG23" s="331"/>
      <c r="XH23" s="331"/>
      <c r="XI23" s="331"/>
      <c r="XJ23" s="331"/>
      <c r="XK23" s="331"/>
      <c r="XL23" s="331"/>
      <c r="XM23" s="331"/>
      <c r="XN23" s="331"/>
      <c r="XO23" s="331"/>
      <c r="XP23" s="331"/>
      <c r="XQ23" s="331"/>
      <c r="XR23" s="331"/>
      <c r="XS23" s="331"/>
      <c r="XT23" s="331"/>
      <c r="XU23" s="331"/>
      <c r="XV23" s="331"/>
      <c r="XW23" s="331"/>
      <c r="XX23" s="331"/>
      <c r="XY23" s="331"/>
      <c r="XZ23" s="331"/>
      <c r="YA23" s="331"/>
      <c r="YB23" s="331"/>
      <c r="YC23" s="331"/>
      <c r="YD23" s="331"/>
      <c r="YE23" s="331"/>
      <c r="YF23" s="331"/>
      <c r="YG23" s="331"/>
      <c r="YH23" s="331"/>
      <c r="YI23" s="331"/>
      <c r="YJ23" s="331"/>
      <c r="YK23" s="331"/>
      <c r="YL23" s="331"/>
      <c r="YM23" s="331"/>
      <c r="YN23" s="331"/>
      <c r="YO23" s="331"/>
      <c r="YP23" s="331"/>
      <c r="YQ23" s="331"/>
      <c r="YR23" s="331"/>
      <c r="YS23" s="331"/>
      <c r="YT23" s="331"/>
      <c r="YU23" s="331"/>
      <c r="YV23" s="331"/>
      <c r="YW23" s="331"/>
      <c r="YX23" s="331"/>
      <c r="YY23" s="331"/>
      <c r="YZ23" s="331"/>
      <c r="ZA23" s="331"/>
      <c r="ZB23" s="331"/>
      <c r="ZC23" s="331"/>
      <c r="ZD23" s="331"/>
      <c r="ZE23" s="331"/>
      <c r="ZF23" s="331"/>
      <c r="ZG23" s="331"/>
      <c r="ZH23" s="331"/>
      <c r="ZI23" s="331"/>
      <c r="ZJ23" s="331"/>
      <c r="ZK23" s="331"/>
      <c r="ZL23" s="331"/>
      <c r="ZM23" s="331"/>
      <c r="ZN23" s="331"/>
      <c r="ZO23" s="331"/>
      <c r="ZP23" s="331"/>
      <c r="ZQ23" s="331"/>
      <c r="ZR23" s="331"/>
      <c r="ZS23" s="331"/>
      <c r="ZT23" s="331"/>
      <c r="ZU23" s="331"/>
      <c r="ZV23" s="331"/>
      <c r="ZW23" s="331"/>
      <c r="ZX23" s="331"/>
      <c r="ZY23" s="331"/>
      <c r="ZZ23" s="331"/>
      <c r="AAA23" s="331"/>
      <c r="AAB23" s="331"/>
      <c r="AAC23" s="331"/>
      <c r="AAD23" s="331"/>
      <c r="AAE23" s="331"/>
      <c r="AAF23" s="331"/>
      <c r="AAG23" s="331"/>
      <c r="AAH23" s="331"/>
      <c r="AAI23" s="331"/>
      <c r="AAJ23" s="331"/>
      <c r="AAK23" s="331"/>
      <c r="AAL23" s="331"/>
      <c r="AAM23" s="331"/>
      <c r="AAN23" s="331"/>
      <c r="AAO23" s="331"/>
      <c r="AAP23" s="331"/>
      <c r="AAQ23" s="331"/>
      <c r="AAR23" s="331"/>
      <c r="AAS23" s="331"/>
      <c r="AAT23" s="331"/>
      <c r="AAU23" s="331"/>
      <c r="AAV23" s="331"/>
      <c r="AAW23" s="331"/>
      <c r="AAX23" s="331"/>
      <c r="AAY23" s="331"/>
      <c r="AAZ23" s="331"/>
      <c r="ABA23" s="331"/>
      <c r="ABB23" s="331"/>
      <c r="ABC23" s="331"/>
      <c r="ABD23" s="331"/>
      <c r="ABE23" s="331"/>
      <c r="ABF23" s="331"/>
      <c r="ABG23" s="331"/>
      <c r="ABH23" s="331"/>
      <c r="ABI23" s="331"/>
      <c r="ABJ23" s="331"/>
      <c r="ABK23" s="331"/>
      <c r="ABL23" s="331"/>
      <c r="ABM23" s="331"/>
      <c r="ABN23" s="331"/>
      <c r="ABO23" s="331"/>
      <c r="ABP23" s="331"/>
      <c r="ABQ23" s="331"/>
      <c r="ABR23" s="331"/>
      <c r="ABS23" s="331"/>
      <c r="ABT23" s="331"/>
      <c r="ABU23" s="331"/>
      <c r="ABV23" s="331"/>
      <c r="ABW23" s="331"/>
      <c r="ABX23" s="331"/>
      <c r="ABY23" s="331"/>
      <c r="ABZ23" s="331"/>
      <c r="ACA23" s="331"/>
      <c r="ACB23" s="331"/>
      <c r="ACC23" s="331"/>
      <c r="ACD23" s="331"/>
      <c r="ACE23" s="331"/>
      <c r="ACF23" s="331"/>
      <c r="ACG23" s="331"/>
      <c r="ACH23" s="331"/>
      <c r="ACI23" s="331"/>
      <c r="ACJ23" s="331"/>
      <c r="ACK23" s="331"/>
      <c r="ACL23" s="331"/>
      <c r="ACM23" s="331"/>
      <c r="ACN23" s="331"/>
      <c r="ACO23" s="331"/>
      <c r="ACP23" s="331"/>
      <c r="ACQ23" s="331"/>
      <c r="ACR23" s="331"/>
      <c r="ACS23" s="331"/>
      <c r="ACT23" s="331"/>
      <c r="ACU23" s="331"/>
      <c r="ACV23" s="331"/>
      <c r="ACW23" s="331"/>
      <c r="ACX23" s="331"/>
      <c r="ACY23" s="331"/>
      <c r="ACZ23" s="331"/>
      <c r="ADA23" s="331"/>
      <c r="ADB23" s="331"/>
      <c r="ADC23" s="331"/>
      <c r="ADD23" s="331"/>
      <c r="ADE23" s="331"/>
      <c r="ADF23" s="331"/>
      <c r="ADG23" s="331"/>
      <c r="ADH23" s="331"/>
      <c r="ADI23" s="331"/>
      <c r="ADJ23" s="331"/>
      <c r="ADK23" s="331"/>
      <c r="ADL23" s="331"/>
      <c r="ADM23" s="331"/>
      <c r="ADN23" s="331"/>
      <c r="ADO23" s="331"/>
      <c r="ADP23" s="331"/>
      <c r="ADQ23" s="331"/>
      <c r="ADR23" s="331"/>
      <c r="ADS23" s="331"/>
      <c r="ADT23" s="331"/>
      <c r="ADU23" s="331"/>
      <c r="ADV23" s="331"/>
      <c r="ADW23" s="331"/>
      <c r="ADX23" s="331"/>
      <c r="ADY23" s="331"/>
      <c r="ADZ23" s="331"/>
      <c r="AEA23" s="331"/>
      <c r="AEB23" s="331"/>
      <c r="AEC23" s="331"/>
      <c r="AED23" s="331"/>
      <c r="AEE23" s="331"/>
      <c r="AEF23" s="331"/>
      <c r="AEG23" s="331"/>
      <c r="AEH23" s="331"/>
      <c r="AEI23" s="331"/>
      <c r="AEJ23" s="331"/>
      <c r="AEK23" s="331"/>
      <c r="AEL23" s="331"/>
      <c r="AEM23" s="331"/>
      <c r="AEN23" s="331"/>
      <c r="AEO23" s="331"/>
      <c r="AEP23" s="331"/>
      <c r="AEQ23" s="331"/>
      <c r="AER23" s="331"/>
      <c r="AES23" s="331"/>
      <c r="AET23" s="331"/>
      <c r="AEU23" s="331"/>
      <c r="AEV23" s="331"/>
      <c r="AEW23" s="331"/>
      <c r="AEX23" s="331"/>
      <c r="AEY23" s="331"/>
      <c r="AEZ23" s="331"/>
      <c r="AFA23" s="331"/>
      <c r="AFB23" s="331"/>
      <c r="AFC23" s="331"/>
      <c r="AFD23" s="331"/>
      <c r="AFE23" s="331"/>
      <c r="AFF23" s="331"/>
      <c r="AFG23" s="331"/>
      <c r="AFH23" s="331"/>
      <c r="AFI23" s="331"/>
      <c r="AFJ23" s="331"/>
      <c r="AFK23" s="331"/>
      <c r="AFL23" s="331"/>
      <c r="AFM23" s="331"/>
      <c r="AFN23" s="331"/>
      <c r="AFO23" s="331"/>
      <c r="AFP23" s="331"/>
      <c r="AFQ23" s="331"/>
      <c r="AFR23" s="331"/>
      <c r="AFS23" s="331"/>
      <c r="AFT23" s="331"/>
      <c r="AFU23" s="331"/>
      <c r="AFV23" s="331"/>
      <c r="AFW23" s="331"/>
      <c r="AFX23" s="331"/>
      <c r="AFY23" s="331"/>
      <c r="AFZ23" s="331"/>
      <c r="AGA23" s="331"/>
      <c r="AGB23" s="331"/>
      <c r="AGC23" s="331"/>
      <c r="AGD23" s="331"/>
      <c r="AGE23" s="331"/>
      <c r="AGF23" s="331"/>
      <c r="AGG23" s="331"/>
      <c r="AGH23" s="331"/>
      <c r="AGI23" s="331"/>
      <c r="AGJ23" s="331"/>
      <c r="AGK23" s="331"/>
      <c r="AGL23" s="331"/>
      <c r="AGM23" s="331"/>
      <c r="AGN23" s="331"/>
      <c r="AGO23" s="331"/>
      <c r="AGP23" s="331"/>
      <c r="AGQ23" s="331"/>
      <c r="AGR23" s="331"/>
      <c r="AGS23" s="331"/>
      <c r="AGT23" s="331"/>
      <c r="AGU23" s="331"/>
      <c r="AGV23" s="331"/>
      <c r="AGW23" s="331"/>
      <c r="AGX23" s="331"/>
      <c r="AGY23" s="331"/>
      <c r="AGZ23" s="331"/>
      <c r="AHA23" s="331"/>
      <c r="AHB23" s="331"/>
      <c r="AHC23" s="331"/>
      <c r="AHD23" s="331"/>
      <c r="AHE23" s="331"/>
      <c r="AHF23" s="331"/>
      <c r="AHG23" s="331"/>
      <c r="AHH23" s="331"/>
      <c r="AHI23" s="331"/>
      <c r="AHJ23" s="331"/>
      <c r="AHK23" s="331"/>
      <c r="AHL23" s="331"/>
      <c r="AHM23" s="331"/>
      <c r="AHN23" s="331"/>
      <c r="AHO23" s="331"/>
      <c r="AHP23" s="331"/>
      <c r="AHQ23" s="331"/>
      <c r="AHR23" s="331"/>
      <c r="AHS23" s="331"/>
      <c r="AHT23" s="331"/>
      <c r="AHU23" s="331"/>
      <c r="AHV23" s="331"/>
      <c r="AHW23" s="331"/>
      <c r="AHX23" s="331"/>
      <c r="AHY23" s="331"/>
      <c r="AHZ23" s="331"/>
      <c r="AIA23" s="331"/>
      <c r="AIB23" s="331"/>
      <c r="AIC23" s="331"/>
      <c r="AID23" s="331"/>
      <c r="AIE23" s="331"/>
      <c r="AIF23" s="331"/>
      <c r="AIG23" s="331"/>
      <c r="AIH23" s="331"/>
      <c r="AII23" s="331"/>
      <c r="AIJ23" s="331"/>
      <c r="AIK23" s="331"/>
      <c r="AIL23" s="331"/>
      <c r="AIM23" s="331"/>
      <c r="AIN23" s="331"/>
      <c r="AIO23" s="331"/>
      <c r="AIP23" s="331"/>
      <c r="AIQ23" s="331"/>
      <c r="AIR23" s="331"/>
      <c r="AIS23" s="331"/>
      <c r="AIT23" s="331"/>
      <c r="AIU23" s="331"/>
      <c r="AIV23" s="331"/>
      <c r="AIW23" s="331"/>
      <c r="AIX23" s="331"/>
      <c r="AIY23" s="331"/>
      <c r="AIZ23" s="331"/>
      <c r="AJA23" s="331"/>
      <c r="AJB23" s="331"/>
      <c r="AJC23" s="331"/>
      <c r="AJD23" s="331"/>
      <c r="AJE23" s="331"/>
      <c r="AJF23" s="331"/>
      <c r="AJG23" s="331"/>
      <c r="AJH23" s="331"/>
      <c r="AJI23" s="331"/>
      <c r="AJJ23" s="331"/>
      <c r="AJK23" s="331"/>
      <c r="AJL23" s="331"/>
      <c r="AJM23" s="331"/>
      <c r="AJN23" s="331"/>
      <c r="AJO23" s="331"/>
      <c r="AJP23" s="331"/>
      <c r="AJQ23" s="331"/>
      <c r="AJR23" s="331"/>
      <c r="AJS23" s="331"/>
      <c r="AJT23" s="331"/>
      <c r="AJU23" s="331"/>
      <c r="AJV23" s="331"/>
      <c r="AJW23" s="331"/>
      <c r="AJX23" s="331"/>
      <c r="AJY23" s="331"/>
      <c r="AJZ23" s="331"/>
      <c r="AKA23" s="331"/>
      <c r="AKB23" s="331"/>
      <c r="AKC23" s="331"/>
      <c r="AKD23" s="331"/>
      <c r="AKE23" s="331"/>
      <c r="AKF23" s="331"/>
      <c r="AKG23" s="331"/>
      <c r="AKH23" s="331"/>
      <c r="AKI23" s="331"/>
      <c r="AKJ23" s="331"/>
      <c r="AKK23" s="331"/>
      <c r="AKL23" s="331"/>
      <c r="AKM23" s="331"/>
      <c r="AKN23" s="331"/>
      <c r="AKO23" s="331"/>
      <c r="AKP23" s="331"/>
      <c r="AKQ23" s="331"/>
      <c r="AKR23" s="331"/>
      <c r="AKS23" s="331"/>
      <c r="AKT23" s="331"/>
      <c r="AKU23" s="331"/>
      <c r="AKV23" s="331"/>
      <c r="AKW23" s="331"/>
      <c r="AKX23" s="331"/>
      <c r="AKY23" s="331"/>
      <c r="AKZ23" s="331"/>
      <c r="ALA23" s="331"/>
      <c r="ALB23" s="331"/>
      <c r="ALC23" s="331"/>
      <c r="ALD23" s="331"/>
      <c r="ALE23" s="331"/>
      <c r="ALF23" s="331"/>
      <c r="ALG23" s="331"/>
      <c r="ALH23" s="331"/>
      <c r="ALI23" s="331"/>
      <c r="ALJ23" s="331"/>
      <c r="ALK23" s="331"/>
      <c r="ALL23" s="331"/>
      <c r="ALM23" s="331"/>
      <c r="ALN23" s="331"/>
      <c r="ALO23" s="331"/>
      <c r="ALP23" s="331"/>
      <c r="ALQ23" s="331"/>
      <c r="ALR23" s="331"/>
      <c r="ALS23" s="331"/>
      <c r="ALT23" s="331"/>
      <c r="ALU23" s="331"/>
      <c r="ALV23" s="331"/>
      <c r="ALW23" s="331"/>
      <c r="ALX23" s="331"/>
      <c r="ALY23" s="331"/>
      <c r="ALZ23" s="331"/>
      <c r="AMA23" s="331"/>
      <c r="AMB23" s="331"/>
      <c r="AMC23" s="331"/>
      <c r="AMD23" s="331"/>
      <c r="AME23" s="331"/>
      <c r="AMF23" s="331"/>
      <c r="AMG23" s="331"/>
      <c r="AMH23" s="331"/>
      <c r="AMI23" s="331"/>
      <c r="AMJ23" s="331"/>
    </row>
    <row r="24" spans="1:1024" s="332" customFormat="1">
      <c r="A24" s="365"/>
      <c r="B24" s="333"/>
      <c r="C24" s="333"/>
      <c r="D24" s="366"/>
      <c r="E24" s="366"/>
      <c r="F24" s="367"/>
      <c r="G24" s="366"/>
      <c r="H24" s="304"/>
      <c r="I24" s="330"/>
      <c r="J24" s="331"/>
      <c r="K24" s="331"/>
      <c r="L24" s="331"/>
      <c r="M24" s="331"/>
      <c r="N24" s="331"/>
      <c r="O24" s="331"/>
      <c r="P24" s="331"/>
      <c r="Q24" s="331"/>
      <c r="R24" s="331"/>
      <c r="S24" s="331"/>
      <c r="T24" s="331"/>
      <c r="U24" s="331"/>
      <c r="V24" s="331"/>
      <c r="W24" s="331"/>
      <c r="X24" s="331"/>
      <c r="Y24" s="331"/>
      <c r="Z24" s="331"/>
      <c r="AA24" s="331"/>
      <c r="AB24" s="331"/>
      <c r="AC24" s="331"/>
      <c r="AD24" s="331"/>
      <c r="AE24" s="331"/>
      <c r="AF24" s="331"/>
      <c r="AG24" s="331"/>
      <c r="AH24" s="331"/>
      <c r="AI24" s="331"/>
      <c r="AJ24" s="331"/>
      <c r="AK24" s="331"/>
      <c r="AL24" s="331"/>
      <c r="AM24" s="331"/>
      <c r="AN24" s="331"/>
      <c r="AO24" s="331"/>
      <c r="AP24" s="331"/>
      <c r="AQ24" s="331"/>
      <c r="AR24" s="331"/>
      <c r="AS24" s="331"/>
      <c r="AT24" s="331"/>
      <c r="AU24" s="331"/>
      <c r="AV24" s="331"/>
      <c r="AW24" s="331"/>
      <c r="AX24" s="331"/>
      <c r="AY24" s="331"/>
      <c r="AZ24" s="331"/>
      <c r="BA24" s="331"/>
      <c r="BB24" s="331"/>
      <c r="BC24" s="331"/>
      <c r="BD24" s="331"/>
      <c r="BE24" s="331"/>
      <c r="BF24" s="331"/>
      <c r="BG24" s="331"/>
      <c r="BH24" s="331"/>
      <c r="BI24" s="331"/>
      <c r="BJ24" s="331"/>
      <c r="BK24" s="331"/>
      <c r="BL24" s="331"/>
      <c r="BM24" s="331"/>
      <c r="BN24" s="331"/>
      <c r="BO24" s="331"/>
      <c r="BP24" s="331"/>
      <c r="BQ24" s="331"/>
      <c r="BR24" s="331"/>
      <c r="BS24" s="331"/>
      <c r="BT24" s="331"/>
      <c r="BU24" s="331"/>
      <c r="BV24" s="331"/>
      <c r="BW24" s="331"/>
      <c r="BX24" s="331"/>
      <c r="BY24" s="331"/>
      <c r="BZ24" s="331"/>
      <c r="CA24" s="331"/>
      <c r="CB24" s="331"/>
      <c r="CC24" s="331"/>
      <c r="CD24" s="331"/>
      <c r="CE24" s="331"/>
      <c r="CF24" s="331"/>
      <c r="CG24" s="331"/>
      <c r="CH24" s="331"/>
      <c r="CI24" s="331"/>
      <c r="CJ24" s="331"/>
      <c r="CK24" s="331"/>
      <c r="CL24" s="331"/>
      <c r="CM24" s="331"/>
      <c r="CN24" s="331"/>
      <c r="CO24" s="331"/>
      <c r="CP24" s="331"/>
      <c r="CQ24" s="331"/>
      <c r="CR24" s="331"/>
      <c r="CS24" s="331"/>
      <c r="CT24" s="331"/>
      <c r="CU24" s="331"/>
      <c r="CV24" s="331"/>
      <c r="CW24" s="331"/>
      <c r="CX24" s="331"/>
      <c r="CY24" s="331"/>
      <c r="CZ24" s="331"/>
      <c r="DA24" s="331"/>
      <c r="DB24" s="331"/>
      <c r="DC24" s="331"/>
      <c r="DD24" s="331"/>
      <c r="DE24" s="331"/>
      <c r="DF24" s="331"/>
      <c r="DG24" s="331"/>
      <c r="DH24" s="331"/>
      <c r="DI24" s="331"/>
      <c r="DJ24" s="331"/>
      <c r="DK24" s="331"/>
      <c r="DL24" s="331"/>
      <c r="DM24" s="331"/>
      <c r="DN24" s="331"/>
      <c r="DO24" s="331"/>
      <c r="DP24" s="331"/>
      <c r="DQ24" s="331"/>
      <c r="DR24" s="331"/>
      <c r="DS24" s="331"/>
      <c r="DT24" s="331"/>
      <c r="DU24" s="331"/>
      <c r="DV24" s="331"/>
      <c r="DW24" s="331"/>
      <c r="DX24" s="331"/>
      <c r="DY24" s="331"/>
      <c r="DZ24" s="331"/>
      <c r="EA24" s="331"/>
      <c r="EB24" s="331"/>
      <c r="EC24" s="331"/>
      <c r="ED24" s="331"/>
      <c r="EE24" s="331"/>
      <c r="EF24" s="331"/>
      <c r="EG24" s="331"/>
      <c r="EH24" s="331"/>
      <c r="EI24" s="331"/>
      <c r="EJ24" s="331"/>
      <c r="EK24" s="331"/>
      <c r="EL24" s="331"/>
      <c r="EM24" s="331"/>
      <c r="EN24" s="331"/>
      <c r="EO24" s="331"/>
      <c r="EP24" s="331"/>
      <c r="EQ24" s="331"/>
      <c r="ER24" s="331"/>
      <c r="ES24" s="331"/>
      <c r="ET24" s="331"/>
      <c r="EU24" s="331"/>
      <c r="EV24" s="331"/>
      <c r="EW24" s="331"/>
      <c r="EX24" s="331"/>
      <c r="EY24" s="331"/>
      <c r="EZ24" s="331"/>
      <c r="FA24" s="331"/>
      <c r="FB24" s="331"/>
      <c r="FC24" s="331"/>
      <c r="FD24" s="331"/>
      <c r="FE24" s="331"/>
      <c r="FF24" s="331"/>
      <c r="FG24" s="331"/>
      <c r="FH24" s="331"/>
      <c r="FI24" s="331"/>
      <c r="FJ24" s="331"/>
      <c r="FK24" s="331"/>
      <c r="FL24" s="331"/>
      <c r="FM24" s="331"/>
      <c r="FN24" s="331"/>
      <c r="FO24" s="331"/>
      <c r="FP24" s="331"/>
      <c r="FQ24" s="331"/>
      <c r="FR24" s="331"/>
      <c r="FS24" s="331"/>
      <c r="FT24" s="331"/>
      <c r="FU24" s="331"/>
      <c r="FV24" s="331"/>
      <c r="FW24" s="331"/>
      <c r="FX24" s="331"/>
      <c r="FY24" s="331"/>
      <c r="FZ24" s="331"/>
      <c r="GA24" s="331"/>
      <c r="GB24" s="331"/>
      <c r="GC24" s="331"/>
      <c r="GD24" s="331"/>
      <c r="GE24" s="331"/>
      <c r="GF24" s="331"/>
      <c r="GG24" s="331"/>
      <c r="GH24" s="331"/>
      <c r="GI24" s="331"/>
      <c r="GJ24" s="331"/>
      <c r="GK24" s="331"/>
      <c r="GL24" s="331"/>
      <c r="GM24" s="331"/>
      <c r="GN24" s="331"/>
      <c r="GO24" s="331"/>
      <c r="GP24" s="331"/>
      <c r="GQ24" s="331"/>
      <c r="GR24" s="331"/>
      <c r="GS24" s="331"/>
      <c r="GT24" s="331"/>
      <c r="GU24" s="331"/>
      <c r="GV24" s="331"/>
      <c r="GW24" s="331"/>
      <c r="GX24" s="331"/>
      <c r="GY24" s="331"/>
      <c r="GZ24" s="331"/>
      <c r="HA24" s="331"/>
      <c r="HB24" s="331"/>
      <c r="HC24" s="331"/>
      <c r="HD24" s="331"/>
      <c r="HE24" s="331"/>
      <c r="HF24" s="331"/>
      <c r="HG24" s="331"/>
      <c r="HH24" s="331"/>
      <c r="HI24" s="331"/>
      <c r="HJ24" s="331"/>
      <c r="HK24" s="331"/>
      <c r="HL24" s="331"/>
      <c r="HM24" s="331"/>
      <c r="HN24" s="331"/>
      <c r="HO24" s="331"/>
      <c r="HP24" s="331"/>
      <c r="HQ24" s="331"/>
      <c r="HR24" s="331"/>
      <c r="HS24" s="331"/>
      <c r="HT24" s="331"/>
      <c r="HU24" s="331"/>
      <c r="HV24" s="331"/>
      <c r="HW24" s="331"/>
      <c r="HX24" s="331"/>
      <c r="HY24" s="331"/>
      <c r="HZ24" s="331"/>
      <c r="IA24" s="331"/>
      <c r="IB24" s="331"/>
      <c r="IC24" s="331"/>
      <c r="ID24" s="331"/>
      <c r="IE24" s="331"/>
      <c r="IF24" s="331"/>
      <c r="IG24" s="331"/>
      <c r="IH24" s="331"/>
      <c r="II24" s="331"/>
      <c r="IJ24" s="331"/>
      <c r="IK24" s="331"/>
      <c r="IL24" s="331"/>
      <c r="IM24" s="331"/>
      <c r="IN24" s="331"/>
      <c r="IO24" s="331"/>
      <c r="IP24" s="331"/>
      <c r="IQ24" s="331"/>
      <c r="IR24" s="331"/>
      <c r="IS24" s="331"/>
      <c r="IT24" s="331"/>
      <c r="IU24" s="331"/>
      <c r="IV24" s="331"/>
      <c r="IW24" s="331"/>
      <c r="IX24" s="331"/>
      <c r="IY24" s="331"/>
      <c r="IZ24" s="331"/>
      <c r="JA24" s="331"/>
      <c r="JB24" s="331"/>
      <c r="JC24" s="331"/>
      <c r="JD24" s="331"/>
      <c r="JE24" s="331"/>
      <c r="JF24" s="331"/>
      <c r="JG24" s="331"/>
      <c r="JH24" s="331"/>
      <c r="JI24" s="331"/>
      <c r="JJ24" s="331"/>
      <c r="JK24" s="331"/>
      <c r="JL24" s="331"/>
      <c r="JM24" s="331"/>
      <c r="JN24" s="331"/>
      <c r="JO24" s="331"/>
      <c r="JP24" s="331"/>
      <c r="JQ24" s="331"/>
      <c r="JR24" s="331"/>
      <c r="JS24" s="331"/>
      <c r="JT24" s="331"/>
      <c r="JU24" s="331"/>
      <c r="JV24" s="331"/>
      <c r="JW24" s="331"/>
      <c r="JX24" s="331"/>
      <c r="JY24" s="331"/>
      <c r="JZ24" s="331"/>
      <c r="KA24" s="331"/>
      <c r="KB24" s="331"/>
      <c r="KC24" s="331"/>
      <c r="KD24" s="331"/>
      <c r="KE24" s="331"/>
      <c r="KF24" s="331"/>
      <c r="KG24" s="331"/>
      <c r="KH24" s="331"/>
      <c r="KI24" s="331"/>
      <c r="KJ24" s="331"/>
      <c r="KK24" s="331"/>
      <c r="KL24" s="331"/>
      <c r="KM24" s="331"/>
      <c r="KN24" s="331"/>
      <c r="KO24" s="331"/>
      <c r="KP24" s="331"/>
      <c r="KQ24" s="331"/>
      <c r="KR24" s="331"/>
      <c r="KS24" s="331"/>
      <c r="KT24" s="331"/>
      <c r="KU24" s="331"/>
      <c r="KV24" s="331"/>
      <c r="KW24" s="331"/>
      <c r="KX24" s="331"/>
      <c r="KY24" s="331"/>
      <c r="KZ24" s="331"/>
      <c r="LA24" s="331"/>
      <c r="LB24" s="331"/>
      <c r="LC24" s="331"/>
      <c r="LD24" s="331"/>
      <c r="LE24" s="331"/>
      <c r="LF24" s="331"/>
      <c r="LG24" s="331"/>
      <c r="LH24" s="331"/>
      <c r="LI24" s="331"/>
      <c r="LJ24" s="331"/>
      <c r="LK24" s="331"/>
      <c r="LL24" s="331"/>
      <c r="LM24" s="331"/>
      <c r="LN24" s="331"/>
      <c r="LO24" s="331"/>
      <c r="LP24" s="331"/>
      <c r="LQ24" s="331"/>
      <c r="LR24" s="331"/>
      <c r="LS24" s="331"/>
      <c r="LT24" s="331"/>
      <c r="LU24" s="331"/>
      <c r="LV24" s="331"/>
      <c r="LW24" s="331"/>
      <c r="LX24" s="331"/>
      <c r="LY24" s="331"/>
      <c r="LZ24" s="331"/>
      <c r="MA24" s="331"/>
      <c r="MB24" s="331"/>
      <c r="MC24" s="331"/>
      <c r="MD24" s="331"/>
      <c r="ME24" s="331"/>
      <c r="MF24" s="331"/>
      <c r="MG24" s="331"/>
      <c r="MH24" s="331"/>
      <c r="MI24" s="331"/>
      <c r="MJ24" s="331"/>
      <c r="MK24" s="331"/>
      <c r="ML24" s="331"/>
      <c r="MM24" s="331"/>
      <c r="MN24" s="331"/>
      <c r="MO24" s="331"/>
      <c r="MP24" s="331"/>
      <c r="MQ24" s="331"/>
      <c r="MR24" s="331"/>
      <c r="MS24" s="331"/>
      <c r="MT24" s="331"/>
      <c r="MU24" s="331"/>
      <c r="MV24" s="331"/>
      <c r="MW24" s="331"/>
      <c r="MX24" s="331"/>
      <c r="MY24" s="331"/>
      <c r="MZ24" s="331"/>
      <c r="NA24" s="331"/>
      <c r="NB24" s="331"/>
      <c r="NC24" s="331"/>
      <c r="ND24" s="331"/>
      <c r="NE24" s="331"/>
      <c r="NF24" s="331"/>
      <c r="NG24" s="331"/>
      <c r="NH24" s="331"/>
      <c r="NI24" s="331"/>
      <c r="NJ24" s="331"/>
      <c r="NK24" s="331"/>
      <c r="NL24" s="331"/>
      <c r="NM24" s="331"/>
      <c r="NN24" s="331"/>
      <c r="NO24" s="331"/>
      <c r="NP24" s="331"/>
      <c r="NQ24" s="331"/>
      <c r="NR24" s="331"/>
      <c r="NS24" s="331"/>
      <c r="NT24" s="331"/>
      <c r="NU24" s="331"/>
      <c r="NV24" s="331"/>
      <c r="NW24" s="331"/>
      <c r="NX24" s="331"/>
      <c r="NY24" s="331"/>
      <c r="NZ24" s="331"/>
      <c r="OA24" s="331"/>
      <c r="OB24" s="331"/>
      <c r="OC24" s="331"/>
      <c r="OD24" s="331"/>
      <c r="OE24" s="331"/>
      <c r="OF24" s="331"/>
      <c r="OG24" s="331"/>
      <c r="OH24" s="331"/>
      <c r="OI24" s="331"/>
      <c r="OJ24" s="331"/>
      <c r="OK24" s="331"/>
      <c r="OL24" s="331"/>
      <c r="OM24" s="331"/>
      <c r="ON24" s="331"/>
      <c r="OO24" s="331"/>
      <c r="OP24" s="331"/>
      <c r="OQ24" s="331"/>
      <c r="OR24" s="331"/>
      <c r="OS24" s="331"/>
      <c r="OT24" s="331"/>
      <c r="OU24" s="331"/>
      <c r="OV24" s="331"/>
      <c r="OW24" s="331"/>
      <c r="OX24" s="331"/>
      <c r="OY24" s="331"/>
      <c r="OZ24" s="331"/>
      <c r="PA24" s="331"/>
      <c r="PB24" s="331"/>
      <c r="PC24" s="331"/>
      <c r="PD24" s="331"/>
      <c r="PE24" s="331"/>
      <c r="PF24" s="331"/>
      <c r="PG24" s="331"/>
      <c r="PH24" s="331"/>
      <c r="PI24" s="331"/>
      <c r="PJ24" s="331"/>
      <c r="PK24" s="331"/>
      <c r="PL24" s="331"/>
      <c r="PM24" s="331"/>
      <c r="PN24" s="331"/>
      <c r="PO24" s="331"/>
      <c r="PP24" s="331"/>
      <c r="PQ24" s="331"/>
      <c r="PR24" s="331"/>
      <c r="PS24" s="331"/>
      <c r="PT24" s="331"/>
      <c r="PU24" s="331"/>
      <c r="PV24" s="331"/>
      <c r="PW24" s="331"/>
      <c r="PX24" s="331"/>
      <c r="PY24" s="331"/>
      <c r="PZ24" s="331"/>
      <c r="QA24" s="331"/>
      <c r="QB24" s="331"/>
      <c r="QC24" s="331"/>
      <c r="QD24" s="331"/>
      <c r="QE24" s="331"/>
      <c r="QF24" s="331"/>
      <c r="QG24" s="331"/>
      <c r="QH24" s="331"/>
      <c r="QI24" s="331"/>
      <c r="QJ24" s="331"/>
      <c r="QK24" s="331"/>
      <c r="QL24" s="331"/>
      <c r="QM24" s="331"/>
      <c r="QN24" s="331"/>
      <c r="QO24" s="331"/>
      <c r="QP24" s="331"/>
      <c r="QQ24" s="331"/>
      <c r="QR24" s="331"/>
      <c r="QS24" s="331"/>
      <c r="QT24" s="331"/>
      <c r="QU24" s="331"/>
      <c r="QV24" s="331"/>
      <c r="QW24" s="331"/>
      <c r="QX24" s="331"/>
      <c r="QY24" s="331"/>
      <c r="QZ24" s="331"/>
      <c r="RA24" s="331"/>
      <c r="RB24" s="331"/>
      <c r="RC24" s="331"/>
      <c r="RD24" s="331"/>
      <c r="RE24" s="331"/>
      <c r="RF24" s="331"/>
      <c r="RG24" s="331"/>
      <c r="RH24" s="331"/>
      <c r="RI24" s="331"/>
      <c r="RJ24" s="331"/>
      <c r="RK24" s="331"/>
      <c r="RL24" s="331"/>
      <c r="RM24" s="331"/>
      <c r="RN24" s="331"/>
      <c r="RO24" s="331"/>
      <c r="RP24" s="331"/>
      <c r="RQ24" s="331"/>
      <c r="RR24" s="331"/>
      <c r="RS24" s="331"/>
      <c r="RT24" s="331"/>
      <c r="RU24" s="331"/>
      <c r="RV24" s="331"/>
      <c r="RW24" s="331"/>
      <c r="RX24" s="331"/>
      <c r="RY24" s="331"/>
      <c r="RZ24" s="331"/>
      <c r="SA24" s="331"/>
      <c r="SB24" s="331"/>
      <c r="SC24" s="331"/>
      <c r="SD24" s="331"/>
      <c r="SE24" s="331"/>
      <c r="SF24" s="331"/>
      <c r="SG24" s="331"/>
      <c r="SH24" s="331"/>
      <c r="SI24" s="331"/>
      <c r="SJ24" s="331"/>
      <c r="SK24" s="331"/>
      <c r="SL24" s="331"/>
      <c r="SM24" s="331"/>
      <c r="SN24" s="331"/>
      <c r="SO24" s="331"/>
      <c r="SP24" s="331"/>
      <c r="SQ24" s="331"/>
      <c r="SR24" s="331"/>
      <c r="SS24" s="331"/>
      <c r="ST24" s="331"/>
      <c r="SU24" s="331"/>
      <c r="SV24" s="331"/>
      <c r="SW24" s="331"/>
      <c r="SX24" s="331"/>
      <c r="SY24" s="331"/>
      <c r="SZ24" s="331"/>
      <c r="TA24" s="331"/>
      <c r="TB24" s="331"/>
      <c r="TC24" s="331"/>
      <c r="TD24" s="331"/>
      <c r="TE24" s="331"/>
      <c r="TF24" s="331"/>
      <c r="TG24" s="331"/>
      <c r="TH24" s="331"/>
      <c r="TI24" s="331"/>
      <c r="TJ24" s="331"/>
      <c r="TK24" s="331"/>
      <c r="TL24" s="331"/>
      <c r="TM24" s="331"/>
      <c r="TN24" s="331"/>
      <c r="TO24" s="331"/>
      <c r="TP24" s="331"/>
      <c r="TQ24" s="331"/>
      <c r="TR24" s="331"/>
      <c r="TS24" s="331"/>
      <c r="TT24" s="331"/>
      <c r="TU24" s="331"/>
      <c r="TV24" s="331"/>
      <c r="TW24" s="331"/>
      <c r="TX24" s="331"/>
      <c r="TY24" s="331"/>
      <c r="TZ24" s="331"/>
      <c r="UA24" s="331"/>
      <c r="UB24" s="331"/>
      <c r="UC24" s="331"/>
      <c r="UD24" s="331"/>
      <c r="UE24" s="331"/>
      <c r="UF24" s="331"/>
      <c r="UG24" s="331"/>
      <c r="UH24" s="331"/>
      <c r="UI24" s="331"/>
      <c r="UJ24" s="331"/>
      <c r="UK24" s="331"/>
      <c r="UL24" s="331"/>
      <c r="UM24" s="331"/>
      <c r="UN24" s="331"/>
      <c r="UO24" s="331"/>
      <c r="UP24" s="331"/>
      <c r="UQ24" s="331"/>
      <c r="UR24" s="331"/>
      <c r="US24" s="331"/>
      <c r="UT24" s="331"/>
      <c r="UU24" s="331"/>
      <c r="UV24" s="331"/>
      <c r="UW24" s="331"/>
      <c r="UX24" s="331"/>
      <c r="UY24" s="331"/>
      <c r="UZ24" s="331"/>
      <c r="VA24" s="331"/>
      <c r="VB24" s="331"/>
      <c r="VC24" s="331"/>
      <c r="VD24" s="331"/>
      <c r="VE24" s="331"/>
      <c r="VF24" s="331"/>
      <c r="VG24" s="331"/>
      <c r="VH24" s="331"/>
      <c r="VI24" s="331"/>
      <c r="VJ24" s="331"/>
      <c r="VK24" s="331"/>
      <c r="VL24" s="331"/>
      <c r="VM24" s="331"/>
      <c r="VN24" s="331"/>
      <c r="VO24" s="331"/>
      <c r="VP24" s="331"/>
      <c r="VQ24" s="331"/>
      <c r="VR24" s="331"/>
      <c r="VS24" s="331"/>
      <c r="VT24" s="331"/>
      <c r="VU24" s="331"/>
      <c r="VV24" s="331"/>
      <c r="VW24" s="331"/>
      <c r="VX24" s="331"/>
      <c r="VY24" s="331"/>
      <c r="VZ24" s="331"/>
      <c r="WA24" s="331"/>
      <c r="WB24" s="331"/>
      <c r="WC24" s="331"/>
      <c r="WD24" s="331"/>
      <c r="WE24" s="331"/>
      <c r="WF24" s="331"/>
      <c r="WG24" s="331"/>
      <c r="WH24" s="331"/>
      <c r="WI24" s="331"/>
      <c r="WJ24" s="331"/>
      <c r="WK24" s="331"/>
      <c r="WL24" s="331"/>
      <c r="WM24" s="331"/>
      <c r="WN24" s="331"/>
      <c r="WO24" s="331"/>
      <c r="WP24" s="331"/>
      <c r="WQ24" s="331"/>
      <c r="WR24" s="331"/>
      <c r="WS24" s="331"/>
      <c r="WT24" s="331"/>
      <c r="WU24" s="331"/>
      <c r="WV24" s="331"/>
      <c r="WW24" s="331"/>
      <c r="WX24" s="331"/>
      <c r="WY24" s="331"/>
      <c r="WZ24" s="331"/>
      <c r="XA24" s="331"/>
      <c r="XB24" s="331"/>
      <c r="XC24" s="331"/>
      <c r="XD24" s="331"/>
      <c r="XE24" s="331"/>
      <c r="XF24" s="331"/>
      <c r="XG24" s="331"/>
      <c r="XH24" s="331"/>
      <c r="XI24" s="331"/>
      <c r="XJ24" s="331"/>
      <c r="XK24" s="331"/>
      <c r="XL24" s="331"/>
      <c r="XM24" s="331"/>
      <c r="XN24" s="331"/>
      <c r="XO24" s="331"/>
      <c r="XP24" s="331"/>
      <c r="XQ24" s="331"/>
      <c r="XR24" s="331"/>
      <c r="XS24" s="331"/>
      <c r="XT24" s="331"/>
      <c r="XU24" s="331"/>
      <c r="XV24" s="331"/>
      <c r="XW24" s="331"/>
      <c r="XX24" s="331"/>
      <c r="XY24" s="331"/>
      <c r="XZ24" s="331"/>
      <c r="YA24" s="331"/>
      <c r="YB24" s="331"/>
      <c r="YC24" s="331"/>
      <c r="YD24" s="331"/>
      <c r="YE24" s="331"/>
      <c r="YF24" s="331"/>
      <c r="YG24" s="331"/>
      <c r="YH24" s="331"/>
      <c r="YI24" s="331"/>
      <c r="YJ24" s="331"/>
      <c r="YK24" s="331"/>
      <c r="YL24" s="331"/>
      <c r="YM24" s="331"/>
      <c r="YN24" s="331"/>
      <c r="YO24" s="331"/>
      <c r="YP24" s="331"/>
      <c r="YQ24" s="331"/>
      <c r="YR24" s="331"/>
      <c r="YS24" s="331"/>
      <c r="YT24" s="331"/>
      <c r="YU24" s="331"/>
      <c r="YV24" s="331"/>
      <c r="YW24" s="331"/>
      <c r="YX24" s="331"/>
      <c r="YY24" s="331"/>
      <c r="YZ24" s="331"/>
      <c r="ZA24" s="331"/>
      <c r="ZB24" s="331"/>
      <c r="ZC24" s="331"/>
      <c r="ZD24" s="331"/>
      <c r="ZE24" s="331"/>
      <c r="ZF24" s="331"/>
      <c r="ZG24" s="331"/>
      <c r="ZH24" s="331"/>
      <c r="ZI24" s="331"/>
      <c r="ZJ24" s="331"/>
      <c r="ZK24" s="331"/>
      <c r="ZL24" s="331"/>
      <c r="ZM24" s="331"/>
      <c r="ZN24" s="331"/>
      <c r="ZO24" s="331"/>
      <c r="ZP24" s="331"/>
      <c r="ZQ24" s="331"/>
      <c r="ZR24" s="331"/>
      <c r="ZS24" s="331"/>
      <c r="ZT24" s="331"/>
      <c r="ZU24" s="331"/>
      <c r="ZV24" s="331"/>
      <c r="ZW24" s="331"/>
      <c r="ZX24" s="331"/>
      <c r="ZY24" s="331"/>
      <c r="ZZ24" s="331"/>
      <c r="AAA24" s="331"/>
      <c r="AAB24" s="331"/>
      <c r="AAC24" s="331"/>
      <c r="AAD24" s="331"/>
      <c r="AAE24" s="331"/>
      <c r="AAF24" s="331"/>
      <c r="AAG24" s="331"/>
      <c r="AAH24" s="331"/>
      <c r="AAI24" s="331"/>
      <c r="AAJ24" s="331"/>
      <c r="AAK24" s="331"/>
      <c r="AAL24" s="331"/>
      <c r="AAM24" s="331"/>
      <c r="AAN24" s="331"/>
      <c r="AAO24" s="331"/>
      <c r="AAP24" s="331"/>
      <c r="AAQ24" s="331"/>
      <c r="AAR24" s="331"/>
      <c r="AAS24" s="331"/>
      <c r="AAT24" s="331"/>
      <c r="AAU24" s="331"/>
      <c r="AAV24" s="331"/>
      <c r="AAW24" s="331"/>
      <c r="AAX24" s="331"/>
      <c r="AAY24" s="331"/>
      <c r="AAZ24" s="331"/>
      <c r="ABA24" s="331"/>
      <c r="ABB24" s="331"/>
      <c r="ABC24" s="331"/>
      <c r="ABD24" s="331"/>
      <c r="ABE24" s="331"/>
      <c r="ABF24" s="331"/>
      <c r="ABG24" s="331"/>
      <c r="ABH24" s="331"/>
      <c r="ABI24" s="331"/>
      <c r="ABJ24" s="331"/>
      <c r="ABK24" s="331"/>
      <c r="ABL24" s="331"/>
      <c r="ABM24" s="331"/>
      <c r="ABN24" s="331"/>
      <c r="ABO24" s="331"/>
      <c r="ABP24" s="331"/>
      <c r="ABQ24" s="331"/>
      <c r="ABR24" s="331"/>
      <c r="ABS24" s="331"/>
      <c r="ABT24" s="331"/>
      <c r="ABU24" s="331"/>
      <c r="ABV24" s="331"/>
      <c r="ABW24" s="331"/>
      <c r="ABX24" s="331"/>
      <c r="ABY24" s="331"/>
      <c r="ABZ24" s="331"/>
      <c r="ACA24" s="331"/>
      <c r="ACB24" s="331"/>
      <c r="ACC24" s="331"/>
      <c r="ACD24" s="331"/>
      <c r="ACE24" s="331"/>
      <c r="ACF24" s="331"/>
      <c r="ACG24" s="331"/>
      <c r="ACH24" s="331"/>
      <c r="ACI24" s="331"/>
      <c r="ACJ24" s="331"/>
      <c r="ACK24" s="331"/>
      <c r="ACL24" s="331"/>
      <c r="ACM24" s="331"/>
      <c r="ACN24" s="331"/>
      <c r="ACO24" s="331"/>
      <c r="ACP24" s="331"/>
      <c r="ACQ24" s="331"/>
      <c r="ACR24" s="331"/>
      <c r="ACS24" s="331"/>
      <c r="ACT24" s="331"/>
      <c r="ACU24" s="331"/>
      <c r="ACV24" s="331"/>
      <c r="ACW24" s="331"/>
      <c r="ACX24" s="331"/>
      <c r="ACY24" s="331"/>
      <c r="ACZ24" s="331"/>
      <c r="ADA24" s="331"/>
      <c r="ADB24" s="331"/>
      <c r="ADC24" s="331"/>
      <c r="ADD24" s="331"/>
      <c r="ADE24" s="331"/>
      <c r="ADF24" s="331"/>
      <c r="ADG24" s="331"/>
      <c r="ADH24" s="331"/>
      <c r="ADI24" s="331"/>
      <c r="ADJ24" s="331"/>
      <c r="ADK24" s="331"/>
      <c r="ADL24" s="331"/>
      <c r="ADM24" s="331"/>
      <c r="ADN24" s="331"/>
      <c r="ADO24" s="331"/>
      <c r="ADP24" s="331"/>
      <c r="ADQ24" s="331"/>
      <c r="ADR24" s="331"/>
      <c r="ADS24" s="331"/>
      <c r="ADT24" s="331"/>
      <c r="ADU24" s="331"/>
      <c r="ADV24" s="331"/>
      <c r="ADW24" s="331"/>
      <c r="ADX24" s="331"/>
      <c r="ADY24" s="331"/>
      <c r="ADZ24" s="331"/>
      <c r="AEA24" s="331"/>
      <c r="AEB24" s="331"/>
      <c r="AEC24" s="331"/>
      <c r="AED24" s="331"/>
      <c r="AEE24" s="331"/>
      <c r="AEF24" s="331"/>
      <c r="AEG24" s="331"/>
      <c r="AEH24" s="331"/>
      <c r="AEI24" s="331"/>
      <c r="AEJ24" s="331"/>
      <c r="AEK24" s="331"/>
      <c r="AEL24" s="331"/>
      <c r="AEM24" s="331"/>
      <c r="AEN24" s="331"/>
      <c r="AEO24" s="331"/>
      <c r="AEP24" s="331"/>
      <c r="AEQ24" s="331"/>
      <c r="AER24" s="331"/>
      <c r="AES24" s="331"/>
      <c r="AET24" s="331"/>
      <c r="AEU24" s="331"/>
      <c r="AEV24" s="331"/>
      <c r="AEW24" s="331"/>
      <c r="AEX24" s="331"/>
      <c r="AEY24" s="331"/>
      <c r="AEZ24" s="331"/>
      <c r="AFA24" s="331"/>
      <c r="AFB24" s="331"/>
      <c r="AFC24" s="331"/>
      <c r="AFD24" s="331"/>
      <c r="AFE24" s="331"/>
      <c r="AFF24" s="331"/>
      <c r="AFG24" s="331"/>
      <c r="AFH24" s="331"/>
      <c r="AFI24" s="331"/>
      <c r="AFJ24" s="331"/>
      <c r="AFK24" s="331"/>
      <c r="AFL24" s="331"/>
      <c r="AFM24" s="331"/>
      <c r="AFN24" s="331"/>
      <c r="AFO24" s="331"/>
      <c r="AFP24" s="331"/>
      <c r="AFQ24" s="331"/>
      <c r="AFR24" s="331"/>
      <c r="AFS24" s="331"/>
      <c r="AFT24" s="331"/>
      <c r="AFU24" s="331"/>
      <c r="AFV24" s="331"/>
      <c r="AFW24" s="331"/>
      <c r="AFX24" s="331"/>
      <c r="AFY24" s="331"/>
      <c r="AFZ24" s="331"/>
      <c r="AGA24" s="331"/>
      <c r="AGB24" s="331"/>
      <c r="AGC24" s="331"/>
      <c r="AGD24" s="331"/>
      <c r="AGE24" s="331"/>
      <c r="AGF24" s="331"/>
      <c r="AGG24" s="331"/>
      <c r="AGH24" s="331"/>
      <c r="AGI24" s="331"/>
      <c r="AGJ24" s="331"/>
      <c r="AGK24" s="331"/>
      <c r="AGL24" s="331"/>
      <c r="AGM24" s="331"/>
      <c r="AGN24" s="331"/>
      <c r="AGO24" s="331"/>
      <c r="AGP24" s="331"/>
      <c r="AGQ24" s="331"/>
      <c r="AGR24" s="331"/>
      <c r="AGS24" s="331"/>
      <c r="AGT24" s="331"/>
      <c r="AGU24" s="331"/>
      <c r="AGV24" s="331"/>
      <c r="AGW24" s="331"/>
      <c r="AGX24" s="331"/>
      <c r="AGY24" s="331"/>
      <c r="AGZ24" s="331"/>
      <c r="AHA24" s="331"/>
      <c r="AHB24" s="331"/>
      <c r="AHC24" s="331"/>
      <c r="AHD24" s="331"/>
      <c r="AHE24" s="331"/>
      <c r="AHF24" s="331"/>
      <c r="AHG24" s="331"/>
      <c r="AHH24" s="331"/>
      <c r="AHI24" s="331"/>
      <c r="AHJ24" s="331"/>
      <c r="AHK24" s="331"/>
      <c r="AHL24" s="331"/>
      <c r="AHM24" s="331"/>
      <c r="AHN24" s="331"/>
      <c r="AHO24" s="331"/>
      <c r="AHP24" s="331"/>
      <c r="AHQ24" s="331"/>
      <c r="AHR24" s="331"/>
      <c r="AHS24" s="331"/>
      <c r="AHT24" s="331"/>
      <c r="AHU24" s="331"/>
      <c r="AHV24" s="331"/>
      <c r="AHW24" s="331"/>
      <c r="AHX24" s="331"/>
      <c r="AHY24" s="331"/>
      <c r="AHZ24" s="331"/>
      <c r="AIA24" s="331"/>
      <c r="AIB24" s="331"/>
      <c r="AIC24" s="331"/>
      <c r="AID24" s="331"/>
      <c r="AIE24" s="331"/>
      <c r="AIF24" s="331"/>
      <c r="AIG24" s="331"/>
      <c r="AIH24" s="331"/>
      <c r="AII24" s="331"/>
      <c r="AIJ24" s="331"/>
      <c r="AIK24" s="331"/>
      <c r="AIL24" s="331"/>
      <c r="AIM24" s="331"/>
      <c r="AIN24" s="331"/>
      <c r="AIO24" s="331"/>
      <c r="AIP24" s="331"/>
      <c r="AIQ24" s="331"/>
      <c r="AIR24" s="331"/>
      <c r="AIS24" s="331"/>
      <c r="AIT24" s="331"/>
      <c r="AIU24" s="331"/>
      <c r="AIV24" s="331"/>
      <c r="AIW24" s="331"/>
      <c r="AIX24" s="331"/>
      <c r="AIY24" s="331"/>
      <c r="AIZ24" s="331"/>
      <c r="AJA24" s="331"/>
      <c r="AJB24" s="331"/>
      <c r="AJC24" s="331"/>
      <c r="AJD24" s="331"/>
      <c r="AJE24" s="331"/>
      <c r="AJF24" s="331"/>
      <c r="AJG24" s="331"/>
      <c r="AJH24" s="331"/>
      <c r="AJI24" s="331"/>
      <c r="AJJ24" s="331"/>
      <c r="AJK24" s="331"/>
      <c r="AJL24" s="331"/>
      <c r="AJM24" s="331"/>
      <c r="AJN24" s="331"/>
      <c r="AJO24" s="331"/>
      <c r="AJP24" s="331"/>
      <c r="AJQ24" s="331"/>
      <c r="AJR24" s="331"/>
      <c r="AJS24" s="331"/>
      <c r="AJT24" s="331"/>
      <c r="AJU24" s="331"/>
      <c r="AJV24" s="331"/>
      <c r="AJW24" s="331"/>
      <c r="AJX24" s="331"/>
      <c r="AJY24" s="331"/>
      <c r="AJZ24" s="331"/>
      <c r="AKA24" s="331"/>
      <c r="AKB24" s="331"/>
      <c r="AKC24" s="331"/>
      <c r="AKD24" s="331"/>
      <c r="AKE24" s="331"/>
      <c r="AKF24" s="331"/>
      <c r="AKG24" s="331"/>
      <c r="AKH24" s="331"/>
      <c r="AKI24" s="331"/>
      <c r="AKJ24" s="331"/>
      <c r="AKK24" s="331"/>
      <c r="AKL24" s="331"/>
      <c r="AKM24" s="331"/>
      <c r="AKN24" s="331"/>
      <c r="AKO24" s="331"/>
      <c r="AKP24" s="331"/>
      <c r="AKQ24" s="331"/>
      <c r="AKR24" s="331"/>
      <c r="AKS24" s="331"/>
      <c r="AKT24" s="331"/>
      <c r="AKU24" s="331"/>
      <c r="AKV24" s="331"/>
      <c r="AKW24" s="331"/>
      <c r="AKX24" s="331"/>
      <c r="AKY24" s="331"/>
      <c r="AKZ24" s="331"/>
      <c r="ALA24" s="331"/>
      <c r="ALB24" s="331"/>
      <c r="ALC24" s="331"/>
      <c r="ALD24" s="331"/>
      <c r="ALE24" s="331"/>
      <c r="ALF24" s="331"/>
      <c r="ALG24" s="331"/>
      <c r="ALH24" s="331"/>
      <c r="ALI24" s="331"/>
      <c r="ALJ24" s="331"/>
      <c r="ALK24" s="331"/>
      <c r="ALL24" s="331"/>
      <c r="ALM24" s="331"/>
      <c r="ALN24" s="331"/>
      <c r="ALO24" s="331"/>
      <c r="ALP24" s="331"/>
      <c r="ALQ24" s="331"/>
      <c r="ALR24" s="331"/>
      <c r="ALS24" s="331"/>
      <c r="ALT24" s="331"/>
      <c r="ALU24" s="331"/>
      <c r="ALV24" s="331"/>
      <c r="ALW24" s="331"/>
      <c r="ALX24" s="331"/>
      <c r="ALY24" s="331"/>
      <c r="ALZ24" s="331"/>
      <c r="AMA24" s="331"/>
      <c r="AMB24" s="331"/>
      <c r="AMC24" s="331"/>
      <c r="AMD24" s="331"/>
      <c r="AME24" s="331"/>
      <c r="AMF24" s="331"/>
      <c r="AMG24" s="331"/>
      <c r="AMH24" s="331"/>
      <c r="AMI24" s="331"/>
      <c r="AMJ24" s="331"/>
    </row>
  </sheetData>
  <sheetProtection algorithmName="SHA-512" hashValue="KnblSaCupsxgb3NuSanJiTw8DTHTVgXyiH/LiNdmd5Jem/kRsI3FGRPSpHDCRkxhZVixkF0/yodfDOhrM1YIWA==" saltValue="4DWqehs4wgzQPx3m6MI+eQ==" spinCount="100000" sheet="1" objects="1" scenarios="1" formatColumns="0" formatRows="0"/>
  <mergeCells count="3">
    <mergeCell ref="B16:D16"/>
    <mergeCell ref="C6:G6"/>
    <mergeCell ref="B3:G3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464&amp;C&amp;"Arial,Negrito"&amp;10C.&amp;P&amp;R&amp;"Arial,Itálico"&amp;10Origem: 408-Orçamento_Rel 2_Rel 6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4">
    <tabColor rgb="FFFFFF00"/>
  </sheetPr>
  <dimension ref="A2:AMJ51"/>
  <sheetViews>
    <sheetView showGridLines="0" zoomScaleNormal="100" workbookViewId="0"/>
  </sheetViews>
  <sheetFormatPr defaultColWidth="9.140625" defaultRowHeight="15.75"/>
  <cols>
    <col min="1" max="1" width="3.7109375" style="237" customWidth="1"/>
    <col min="2" max="2" width="8.85546875" style="250" customWidth="1"/>
    <col min="3" max="3" width="35.85546875" style="245" customWidth="1"/>
    <col min="4" max="4" width="9.7109375" style="245" customWidth="1"/>
    <col min="5" max="5" width="11.140625" style="246" customWidth="1"/>
    <col min="6" max="6" width="8.7109375" style="247" customWidth="1"/>
    <col min="7" max="7" width="11.7109375" style="246" customWidth="1"/>
    <col min="8" max="8" width="20.7109375" style="247" customWidth="1"/>
    <col min="9" max="9" width="8.85546875" style="247" customWidth="1"/>
    <col min="10" max="11" width="20.7109375" style="247" customWidth="1"/>
    <col min="12" max="12" width="10.5703125" style="1" customWidth="1"/>
    <col min="13" max="13" width="18.28515625" style="8" customWidth="1"/>
    <col min="14" max="14" width="9.140625" style="1"/>
    <col min="15" max="15" width="11" style="1" customWidth="1"/>
    <col min="16" max="16" width="11.28515625" style="1" customWidth="1"/>
    <col min="17" max="18" width="11" style="1" customWidth="1"/>
    <col min="19" max="19" width="9.140625" style="1"/>
    <col min="20" max="20" width="9.85546875" style="1" customWidth="1"/>
    <col min="21" max="1024" width="9.140625" style="1"/>
    <col min="1025" max="16384" width="9.140625" style="225"/>
  </cols>
  <sheetData>
    <row r="2" spans="1:49" ht="18" customHeight="1">
      <c r="A2" s="235"/>
      <c r="B2" s="513" t="s">
        <v>0</v>
      </c>
      <c r="C2" s="521" t="s">
        <v>1</v>
      </c>
      <c r="D2" s="522"/>
      <c r="E2" s="522"/>
      <c r="F2" s="522"/>
      <c r="G2" s="522"/>
      <c r="H2" s="522"/>
      <c r="I2" s="522"/>
      <c r="J2" s="522"/>
      <c r="K2" s="523"/>
    </row>
    <row r="3" spans="1:49" ht="18" customHeight="1">
      <c r="A3" s="235"/>
      <c r="B3" s="513"/>
      <c r="C3" s="533" t="s">
        <v>188</v>
      </c>
      <c r="D3" s="534"/>
      <c r="E3" s="534"/>
      <c r="F3" s="534"/>
      <c r="G3" s="534"/>
      <c r="H3" s="534"/>
      <c r="I3" s="534"/>
      <c r="J3" s="534"/>
      <c r="K3" s="535"/>
      <c r="M3" s="226"/>
      <c r="N3" s="227"/>
      <c r="O3" s="227"/>
      <c r="P3" s="227"/>
      <c r="Q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7"/>
      <c r="AW3" s="228"/>
    </row>
    <row r="4" spans="1:49" ht="18" customHeight="1">
      <c r="A4" s="235"/>
      <c r="B4" s="514" t="s">
        <v>2</v>
      </c>
      <c r="C4" s="533" t="s">
        <v>192</v>
      </c>
      <c r="D4" s="534"/>
      <c r="E4" s="534"/>
      <c r="F4" s="534"/>
      <c r="G4" s="534"/>
      <c r="H4" s="534"/>
      <c r="I4" s="534"/>
      <c r="J4" s="534"/>
      <c r="K4" s="535"/>
    </row>
    <row r="5" spans="1:49" ht="30" customHeight="1">
      <c r="A5" s="235"/>
      <c r="B5" s="514"/>
      <c r="C5" s="544" t="s">
        <v>356</v>
      </c>
      <c r="D5" s="545"/>
      <c r="E5" s="545"/>
      <c r="F5" s="545"/>
      <c r="G5" s="545"/>
      <c r="H5" s="545"/>
      <c r="I5" s="545"/>
      <c r="J5" s="545"/>
      <c r="K5" s="546"/>
      <c r="M5" s="381"/>
    </row>
    <row r="6" spans="1:49" ht="18" customHeight="1">
      <c r="A6" s="235"/>
      <c r="B6" s="514"/>
      <c r="C6" s="537" t="s">
        <v>194</v>
      </c>
      <c r="D6" s="537"/>
      <c r="E6" s="537"/>
      <c r="F6" s="537"/>
      <c r="G6" s="537"/>
      <c r="H6" s="519" t="s">
        <v>3</v>
      </c>
      <c r="I6" s="519"/>
      <c r="J6" s="519"/>
      <c r="K6" s="567">
        <v>0.24179999999999999</v>
      </c>
    </row>
    <row r="7" spans="1:49" ht="18" customHeight="1">
      <c r="A7" s="235"/>
      <c r="B7" s="515"/>
      <c r="C7" s="537" t="s">
        <v>59</v>
      </c>
      <c r="D7" s="537"/>
      <c r="E7" s="537"/>
      <c r="F7" s="537"/>
      <c r="G7" s="537"/>
      <c r="H7" s="520" t="s">
        <v>4</v>
      </c>
      <c r="I7" s="520"/>
      <c r="J7" s="520"/>
      <c r="K7" s="566">
        <v>0.14019999999999999</v>
      </c>
    </row>
    <row r="8" spans="1:49" ht="54" customHeight="1">
      <c r="A8" s="235"/>
      <c r="B8" s="236" t="s">
        <v>5</v>
      </c>
      <c r="C8" s="256" t="s">
        <v>6</v>
      </c>
      <c r="D8" s="257" t="s">
        <v>9</v>
      </c>
      <c r="E8" s="258" t="s">
        <v>10</v>
      </c>
      <c r="F8" s="256" t="s">
        <v>11</v>
      </c>
      <c r="G8" s="258" t="s">
        <v>12</v>
      </c>
      <c r="H8" s="256" t="s">
        <v>189</v>
      </c>
      <c r="I8" s="256" t="s">
        <v>13</v>
      </c>
      <c r="J8" s="256" t="s">
        <v>190</v>
      </c>
      <c r="K8" s="256" t="s">
        <v>191</v>
      </c>
    </row>
    <row r="9" spans="1:49" s="1" customFormat="1">
      <c r="A9" s="237"/>
      <c r="B9" s="238"/>
      <c r="C9" s="383"/>
      <c r="D9" s="384"/>
      <c r="E9" s="385"/>
      <c r="F9" s="386"/>
      <c r="G9" s="387"/>
      <c r="H9" s="386"/>
      <c r="I9" s="386"/>
      <c r="J9" s="386"/>
      <c r="K9" s="388"/>
      <c r="L9" s="2"/>
      <c r="M9" s="2"/>
    </row>
    <row r="10" spans="1:49" s="1" customFormat="1">
      <c r="A10" s="237"/>
      <c r="B10" s="222">
        <f>B16</f>
        <v>1</v>
      </c>
      <c r="C10" s="80" t="str">
        <f>UPPER(C16)</f>
        <v>MATERIAIS HIDRÁULICOS</v>
      </c>
      <c r="D10" s="389"/>
      <c r="E10" s="390"/>
      <c r="F10" s="260"/>
      <c r="G10" s="261"/>
      <c r="H10" s="260"/>
      <c r="I10" s="260"/>
      <c r="J10" s="260"/>
      <c r="K10" s="379">
        <f>K41</f>
        <v>0</v>
      </c>
      <c r="L10" s="2"/>
      <c r="M10" s="2"/>
    </row>
    <row r="11" spans="1:49" s="1" customFormat="1">
      <c r="A11" s="237"/>
      <c r="B11" s="222"/>
      <c r="C11" s="80"/>
      <c r="D11" s="389"/>
      <c r="E11" s="390"/>
      <c r="F11" s="260"/>
      <c r="G11" s="261"/>
      <c r="H11" s="260"/>
      <c r="I11" s="260"/>
      <c r="J11" s="260"/>
      <c r="K11" s="81"/>
      <c r="L11" s="2"/>
      <c r="M11" s="2"/>
    </row>
    <row r="12" spans="1:49" s="1" customFormat="1">
      <c r="A12" s="237"/>
      <c r="B12" s="222">
        <v>2</v>
      </c>
      <c r="C12" s="80" t="str">
        <f>UPPER(C43)</f>
        <v>IMPERMEABILIZAÇÕES</v>
      </c>
      <c r="D12" s="389"/>
      <c r="E12" s="390"/>
      <c r="F12" s="260"/>
      <c r="G12" s="261"/>
      <c r="H12" s="260"/>
      <c r="I12" s="260"/>
      <c r="J12" s="260"/>
      <c r="K12" s="379">
        <f>K47</f>
        <v>0</v>
      </c>
      <c r="L12" s="2"/>
      <c r="M12" s="2"/>
    </row>
    <row r="13" spans="1:49" s="1" customFormat="1">
      <c r="A13" s="237"/>
      <c r="B13" s="222"/>
      <c r="C13" s="84"/>
      <c r="D13" s="389"/>
      <c r="E13" s="390"/>
      <c r="F13" s="260"/>
      <c r="G13" s="261"/>
      <c r="H13" s="260"/>
      <c r="I13" s="260"/>
      <c r="J13" s="260"/>
      <c r="K13" s="396"/>
      <c r="L13" s="2"/>
      <c r="M13" s="2"/>
    </row>
    <row r="14" spans="1:49" s="1" customFormat="1">
      <c r="A14" s="237"/>
      <c r="B14" s="262"/>
      <c r="C14" s="263" t="s">
        <v>7</v>
      </c>
      <c r="D14" s="397"/>
      <c r="E14" s="398"/>
      <c r="F14" s="263"/>
      <c r="G14" s="264"/>
      <c r="H14" s="263"/>
      <c r="I14" s="263"/>
      <c r="J14" s="263"/>
      <c r="K14" s="380">
        <f>SUM(K9:K13)</f>
        <v>0</v>
      </c>
      <c r="L14" s="3"/>
      <c r="M14" s="8"/>
    </row>
    <row r="15" spans="1:49" s="1" customFormat="1">
      <c r="A15" s="237"/>
      <c r="B15" s="265"/>
      <c r="C15" s="266"/>
      <c r="D15" s="400"/>
      <c r="E15" s="401"/>
      <c r="F15" s="267"/>
      <c r="G15" s="268"/>
      <c r="H15" s="268"/>
      <c r="I15" s="268"/>
      <c r="J15" s="268"/>
      <c r="K15" s="4"/>
      <c r="M15" s="446"/>
    </row>
    <row r="16" spans="1:49" s="1" customFormat="1" ht="16.5" thickBot="1">
      <c r="A16" s="237"/>
      <c r="B16" s="269">
        <v>1</v>
      </c>
      <c r="C16" s="270" t="s">
        <v>428</v>
      </c>
      <c r="D16" s="460"/>
      <c r="E16" s="426"/>
      <c r="F16" s="461"/>
      <c r="G16" s="428"/>
      <c r="H16" s="462"/>
      <c r="I16" s="462"/>
      <c r="J16" s="462"/>
      <c r="K16" s="408"/>
      <c r="M16" s="8"/>
    </row>
    <row r="17" spans="1:20" s="8" customFormat="1" ht="32.25" thickBot="1">
      <c r="A17" s="247"/>
      <c r="B17" s="276" t="s">
        <v>14</v>
      </c>
      <c r="C17" s="277" t="str">
        <f>'Resumo Cotações'!$C$16</f>
        <v>Engate rápido macho com rosca (BSP) Ø 1 1/2", em alumínio</v>
      </c>
      <c r="D17" s="278"/>
      <c r="E17" s="279"/>
      <c r="F17" s="280" t="str">
        <f>'Resumo Cotações'!$D$16</f>
        <v>pç</v>
      </c>
      <c r="G17" s="281">
        <v>1</v>
      </c>
      <c r="H17" s="300"/>
      <c r="I17" s="29">
        <f>$K$7</f>
        <v>0.14019999999999999</v>
      </c>
      <c r="J17" s="299">
        <f>ROUND(H17*(I17+1),2)</f>
        <v>0</v>
      </c>
      <c r="K17" s="299">
        <f>ROUND(G17*J17,2)</f>
        <v>0</v>
      </c>
      <c r="L17" s="1"/>
    </row>
    <row r="18" spans="1:20" s="8" customFormat="1" ht="32.25" thickBot="1">
      <c r="A18" s="247"/>
      <c r="B18" s="276" t="s">
        <v>17</v>
      </c>
      <c r="C18" s="277" t="str">
        <f>'Resumo Cotações'!$C$14</f>
        <v>Flange macho Ø 2" (50mm) junta soldável, em CPVC Industrial SCH 80</v>
      </c>
      <c r="D18" s="278"/>
      <c r="E18" s="279"/>
      <c r="F18" s="280" t="str">
        <f>'Resumo Cotações'!$D$14</f>
        <v>pç</v>
      </c>
      <c r="G18" s="281">
        <v>8</v>
      </c>
      <c r="H18" s="300"/>
      <c r="I18" s="29">
        <f t="shared" ref="I18:I39" si="0">$K$7</f>
        <v>0.14019999999999999</v>
      </c>
      <c r="J18" s="299">
        <f t="shared" ref="J18:J38" si="1">ROUND(H18*(I18+1),2)</f>
        <v>0</v>
      </c>
      <c r="K18" s="299">
        <f t="shared" ref="K18:K38" si="2">ROUND(G18*J18,2)</f>
        <v>0</v>
      </c>
      <c r="L18" s="1"/>
      <c r="O18" s="447"/>
      <c r="S18" s="448"/>
    </row>
    <row r="19" spans="1:20" s="8" customFormat="1" ht="32.25" thickBot="1">
      <c r="A19" s="247"/>
      <c r="B19" s="276" t="s">
        <v>18</v>
      </c>
      <c r="C19" s="277" t="s">
        <v>214</v>
      </c>
      <c r="D19" s="278"/>
      <c r="E19" s="279"/>
      <c r="F19" s="280" t="s">
        <v>30</v>
      </c>
      <c r="G19" s="281">
        <v>36</v>
      </c>
      <c r="H19" s="300"/>
      <c r="I19" s="29">
        <f t="shared" si="0"/>
        <v>0.14019999999999999</v>
      </c>
      <c r="J19" s="299">
        <f t="shared" si="1"/>
        <v>0</v>
      </c>
      <c r="K19" s="299">
        <f t="shared" si="2"/>
        <v>0</v>
      </c>
      <c r="L19" s="1"/>
      <c r="O19" s="449"/>
      <c r="P19" s="450"/>
    </row>
    <row r="20" spans="1:20" s="8" customFormat="1" ht="19.5" thickBot="1">
      <c r="A20" s="247"/>
      <c r="B20" s="276" t="s">
        <v>19</v>
      </c>
      <c r="C20" s="277" t="s">
        <v>215</v>
      </c>
      <c r="D20" s="278"/>
      <c r="E20" s="279"/>
      <c r="F20" s="280" t="s">
        <v>60</v>
      </c>
      <c r="G20" s="281">
        <v>8</v>
      </c>
      <c r="H20" s="300"/>
      <c r="I20" s="29">
        <f t="shared" si="0"/>
        <v>0.14019999999999999</v>
      </c>
      <c r="J20" s="299">
        <f t="shared" si="1"/>
        <v>0</v>
      </c>
      <c r="K20" s="299">
        <f t="shared" si="2"/>
        <v>0</v>
      </c>
      <c r="L20" s="1"/>
      <c r="O20" s="449"/>
      <c r="P20" s="450"/>
    </row>
    <row r="21" spans="1:20" s="8" customFormat="1" ht="32.25" thickBot="1">
      <c r="A21" s="247"/>
      <c r="B21" s="276" t="s">
        <v>20</v>
      </c>
      <c r="C21" s="277" t="s">
        <v>216</v>
      </c>
      <c r="D21" s="278"/>
      <c r="E21" s="279"/>
      <c r="F21" s="280" t="s">
        <v>60</v>
      </c>
      <c r="G21" s="281">
        <v>29</v>
      </c>
      <c r="H21" s="300"/>
      <c r="I21" s="29">
        <f t="shared" si="0"/>
        <v>0.14019999999999999</v>
      </c>
      <c r="J21" s="299">
        <f t="shared" si="1"/>
        <v>0</v>
      </c>
      <c r="K21" s="299">
        <f t="shared" si="2"/>
        <v>0</v>
      </c>
      <c r="L21" s="1"/>
      <c r="O21" s="451"/>
      <c r="P21" s="450"/>
      <c r="R21" s="448"/>
    </row>
    <row r="22" spans="1:20" s="8" customFormat="1" ht="32.25" thickBot="1">
      <c r="A22" s="247"/>
      <c r="B22" s="276" t="s">
        <v>21</v>
      </c>
      <c r="C22" s="277" t="s">
        <v>61</v>
      </c>
      <c r="D22" s="278"/>
      <c r="E22" s="279"/>
      <c r="F22" s="280" t="s">
        <v>60</v>
      </c>
      <c r="G22" s="281">
        <v>15</v>
      </c>
      <c r="H22" s="300"/>
      <c r="I22" s="29">
        <f t="shared" si="0"/>
        <v>0.14019999999999999</v>
      </c>
      <c r="J22" s="299">
        <f t="shared" si="1"/>
        <v>0</v>
      </c>
      <c r="K22" s="299">
        <f t="shared" si="2"/>
        <v>0</v>
      </c>
      <c r="O22" s="451"/>
      <c r="P22" s="450"/>
    </row>
    <row r="23" spans="1:20" s="8" customFormat="1" ht="32.25" thickBot="1">
      <c r="A23" s="247"/>
      <c r="B23" s="276" t="s">
        <v>22</v>
      </c>
      <c r="C23" s="277" t="s">
        <v>62</v>
      </c>
      <c r="D23" s="278"/>
      <c r="E23" s="279"/>
      <c r="F23" s="280" t="s">
        <v>60</v>
      </c>
      <c r="G23" s="281">
        <v>4</v>
      </c>
      <c r="H23" s="300"/>
      <c r="I23" s="29">
        <f t="shared" si="0"/>
        <v>0.14019999999999999</v>
      </c>
      <c r="J23" s="299">
        <f t="shared" si="1"/>
        <v>0</v>
      </c>
      <c r="K23" s="299">
        <f t="shared" si="2"/>
        <v>0</v>
      </c>
      <c r="N23" s="452"/>
      <c r="O23" s="451"/>
      <c r="P23" s="450"/>
      <c r="Q23" s="453"/>
    </row>
    <row r="24" spans="1:20" s="8" customFormat="1" ht="32.25" thickBot="1">
      <c r="A24" s="247"/>
      <c r="B24" s="276" t="s">
        <v>63</v>
      </c>
      <c r="C24" s="277" t="str">
        <f>'Resumo Cotações'!$C$13</f>
        <v>Flange macho Ø 1 1/2" (40mm) junta soldável, em CPVC Industrial SCH 80</v>
      </c>
      <c r="D24" s="278"/>
      <c r="E24" s="279"/>
      <c r="F24" s="280" t="str">
        <f>'Resumo Cotações'!$D$13</f>
        <v>pç</v>
      </c>
      <c r="G24" s="281">
        <v>4</v>
      </c>
      <c r="H24" s="300"/>
      <c r="I24" s="29">
        <f t="shared" si="0"/>
        <v>0.14019999999999999</v>
      </c>
      <c r="J24" s="299">
        <f t="shared" si="1"/>
        <v>0</v>
      </c>
      <c r="K24" s="299">
        <f t="shared" si="2"/>
        <v>0</v>
      </c>
      <c r="O24" s="454"/>
      <c r="P24" s="450"/>
    </row>
    <row r="25" spans="1:20" s="8" customFormat="1" ht="87" customHeight="1" thickBot="1">
      <c r="A25" s="247"/>
      <c r="B25" s="276" t="s">
        <v>64</v>
      </c>
      <c r="C25" s="277" t="str">
        <f>'Resumo Cotações'!$C$11</f>
        <v>Bomba de transferência química centrífuga, Q=25m³/h, AMT=10mca, fabricada em materiais anticorrosivos adequados ao Hidróxido de Sódio (adquirido pelo SEMAE)</v>
      </c>
      <c r="D25" s="278"/>
      <c r="E25" s="279"/>
      <c r="F25" s="280" t="str">
        <f>'Resumo Cotações'!$D$11</f>
        <v>cj</v>
      </c>
      <c r="G25" s="281">
        <v>2</v>
      </c>
      <c r="H25" s="300"/>
      <c r="I25" s="29">
        <f t="shared" si="0"/>
        <v>0.14019999999999999</v>
      </c>
      <c r="J25" s="299">
        <f t="shared" si="1"/>
        <v>0</v>
      </c>
      <c r="K25" s="299">
        <f t="shared" si="2"/>
        <v>0</v>
      </c>
      <c r="O25" s="1"/>
      <c r="P25" s="455"/>
      <c r="R25" s="456">
        <f>G25*H25</f>
        <v>0</v>
      </c>
    </row>
    <row r="26" spans="1:20" s="8" customFormat="1" ht="32.25" thickBot="1">
      <c r="A26" s="247"/>
      <c r="B26" s="276" t="s">
        <v>66</v>
      </c>
      <c r="C26" s="277" t="str">
        <f>'Resumo Cotações'!$C$15</f>
        <v>Bucha de redução longa Ø 50mm x Ø 20mm soldável, em PVC soldável</v>
      </c>
      <c r="D26" s="278"/>
      <c r="E26" s="279"/>
      <c r="F26" s="280" t="str">
        <f>'Resumo Cotações'!$D$15</f>
        <v>pç</v>
      </c>
      <c r="G26" s="281">
        <v>1</v>
      </c>
      <c r="H26" s="300"/>
      <c r="I26" s="29">
        <f t="shared" si="0"/>
        <v>0.14019999999999999</v>
      </c>
      <c r="J26" s="299">
        <f t="shared" si="1"/>
        <v>0</v>
      </c>
      <c r="K26" s="299">
        <f t="shared" si="2"/>
        <v>0</v>
      </c>
      <c r="O26" s="457"/>
      <c r="P26" s="455"/>
    </row>
    <row r="27" spans="1:20" s="8" customFormat="1" ht="32.25" thickBot="1">
      <c r="A27" s="247"/>
      <c r="B27" s="276" t="s">
        <v>67</v>
      </c>
      <c r="C27" s="277" t="s">
        <v>217</v>
      </c>
      <c r="D27" s="278"/>
      <c r="E27" s="279"/>
      <c r="F27" s="280" t="s">
        <v>30</v>
      </c>
      <c r="G27" s="281">
        <v>4</v>
      </c>
      <c r="H27" s="300"/>
      <c r="I27" s="29">
        <f t="shared" si="0"/>
        <v>0.14019999999999999</v>
      </c>
      <c r="J27" s="299">
        <f t="shared" si="1"/>
        <v>0</v>
      </c>
      <c r="K27" s="299">
        <f t="shared" si="2"/>
        <v>0</v>
      </c>
      <c r="O27" s="457"/>
      <c r="P27" s="455"/>
      <c r="R27" s="458">
        <f>SUM(R25:R26)</f>
        <v>0</v>
      </c>
      <c r="S27" s="459"/>
      <c r="T27" s="458">
        <f>R27*0.2</f>
        <v>0</v>
      </c>
    </row>
    <row r="28" spans="1:20" s="8" customFormat="1" ht="32.25" thickBot="1">
      <c r="A28" s="247"/>
      <c r="B28" s="276" t="s">
        <v>68</v>
      </c>
      <c r="C28" s="277" t="s">
        <v>169</v>
      </c>
      <c r="D28" s="278"/>
      <c r="E28" s="279"/>
      <c r="F28" s="280" t="s">
        <v>60</v>
      </c>
      <c r="G28" s="281">
        <v>5</v>
      </c>
      <c r="H28" s="300"/>
      <c r="I28" s="29">
        <f t="shared" si="0"/>
        <v>0.14019999999999999</v>
      </c>
      <c r="J28" s="299">
        <f t="shared" si="1"/>
        <v>0</v>
      </c>
      <c r="K28" s="299">
        <f t="shared" si="2"/>
        <v>0</v>
      </c>
      <c r="L28" s="1"/>
      <c r="O28" s="457"/>
      <c r="P28" s="455"/>
    </row>
    <row r="29" spans="1:20" s="8" customFormat="1" ht="19.5" thickBot="1">
      <c r="A29" s="247"/>
      <c r="B29" s="276" t="s">
        <v>170</v>
      </c>
      <c r="C29" s="277" t="s">
        <v>218</v>
      </c>
      <c r="D29" s="278"/>
      <c r="E29" s="279"/>
      <c r="F29" s="280" t="s">
        <v>60</v>
      </c>
      <c r="G29" s="281">
        <v>2</v>
      </c>
      <c r="H29" s="300"/>
      <c r="I29" s="29">
        <f t="shared" si="0"/>
        <v>0.14019999999999999</v>
      </c>
      <c r="J29" s="299">
        <f t="shared" si="1"/>
        <v>0</v>
      </c>
      <c r="K29" s="299">
        <f t="shared" si="2"/>
        <v>0</v>
      </c>
      <c r="O29" s="457"/>
      <c r="P29" s="455"/>
    </row>
    <row r="30" spans="1:20" s="8" customFormat="1" ht="32.25" thickBot="1">
      <c r="A30" s="247"/>
      <c r="B30" s="276" t="s">
        <v>171</v>
      </c>
      <c r="C30" s="277" t="s">
        <v>219</v>
      </c>
      <c r="D30" s="278"/>
      <c r="E30" s="279"/>
      <c r="F30" s="280" t="s">
        <v>60</v>
      </c>
      <c r="G30" s="281">
        <v>7</v>
      </c>
      <c r="H30" s="300"/>
      <c r="I30" s="29">
        <f t="shared" si="0"/>
        <v>0.14019999999999999</v>
      </c>
      <c r="J30" s="299">
        <f t="shared" si="1"/>
        <v>0</v>
      </c>
      <c r="K30" s="299">
        <f t="shared" si="2"/>
        <v>0</v>
      </c>
      <c r="O30" s="457"/>
      <c r="P30" s="455"/>
    </row>
    <row r="31" spans="1:20" s="8" customFormat="1" ht="32.25" thickBot="1">
      <c r="A31" s="247"/>
      <c r="B31" s="276" t="s">
        <v>172</v>
      </c>
      <c r="C31" s="277" t="s">
        <v>173</v>
      </c>
      <c r="D31" s="278"/>
      <c r="E31" s="279"/>
      <c r="F31" s="280" t="s">
        <v>60</v>
      </c>
      <c r="G31" s="281">
        <v>8</v>
      </c>
      <c r="H31" s="300"/>
      <c r="I31" s="29">
        <f t="shared" si="0"/>
        <v>0.14019999999999999</v>
      </c>
      <c r="J31" s="299">
        <f t="shared" si="1"/>
        <v>0</v>
      </c>
      <c r="K31" s="299">
        <f t="shared" si="2"/>
        <v>0</v>
      </c>
      <c r="O31" s="457"/>
      <c r="P31" s="455"/>
    </row>
    <row r="32" spans="1:20" s="8" customFormat="1" ht="48" thickBot="1">
      <c r="A32" s="247"/>
      <c r="B32" s="276" t="s">
        <v>174</v>
      </c>
      <c r="C32" s="277" t="str">
        <f>'C-2.1_03'!$C$6</f>
        <v>Módulo de guarda corpo com tela de proteção, h=1,20m e L=2,00m, em aço inox AISI 304</v>
      </c>
      <c r="D32" s="278" t="str">
        <f>'C-2.1_03'!$C$5</f>
        <v>C-2.1_03</v>
      </c>
      <c r="E32" s="279" t="str">
        <f>'C-2.1_03'!$C$4</f>
        <v>COMP.</v>
      </c>
      <c r="F32" s="280" t="str">
        <f>'C-2.1_03'!$C$8</f>
        <v>pç</v>
      </c>
      <c r="G32" s="281">
        <v>5</v>
      </c>
      <c r="H32" s="463">
        <f>ROUND('C-2.1_03'!$G$19,2)</f>
        <v>0</v>
      </c>
      <c r="I32" s="29">
        <f t="shared" si="0"/>
        <v>0.14019999999999999</v>
      </c>
      <c r="J32" s="299">
        <f t="shared" si="1"/>
        <v>0</v>
      </c>
      <c r="K32" s="299">
        <f t="shared" si="2"/>
        <v>0</v>
      </c>
      <c r="L32" s="1"/>
    </row>
    <row r="33" spans="1:15" s="8" customFormat="1" ht="32.25" thickBot="1">
      <c r="A33" s="247"/>
      <c r="B33" s="276" t="s">
        <v>175</v>
      </c>
      <c r="C33" s="277" t="s">
        <v>176</v>
      </c>
      <c r="D33" s="278"/>
      <c r="E33" s="279"/>
      <c r="F33" s="280" t="s">
        <v>16</v>
      </c>
      <c r="G33" s="281">
        <v>0.18</v>
      </c>
      <c r="H33" s="300"/>
      <c r="I33" s="29">
        <f t="shared" si="0"/>
        <v>0.14019999999999999</v>
      </c>
      <c r="J33" s="299">
        <f t="shared" si="1"/>
        <v>0</v>
      </c>
      <c r="K33" s="299">
        <f t="shared" si="2"/>
        <v>0</v>
      </c>
    </row>
    <row r="34" spans="1:15" s="8" customFormat="1" ht="48" thickBot="1">
      <c r="A34" s="247"/>
      <c r="B34" s="276" t="s">
        <v>177</v>
      </c>
      <c r="C34" s="277" t="str">
        <f>'Resumo Cotações'!$C$12</f>
        <v>Caixa de nível constante com 0,80mx0,80m e 1,00m de altura, 500L em fibra de vidro</v>
      </c>
      <c r="D34" s="278"/>
      <c r="E34" s="279"/>
      <c r="F34" s="280" t="str">
        <f>'Resumo Cotações'!$D$12</f>
        <v>pç</v>
      </c>
      <c r="G34" s="281">
        <v>2</v>
      </c>
      <c r="H34" s="300"/>
      <c r="I34" s="29">
        <f t="shared" si="0"/>
        <v>0.14019999999999999</v>
      </c>
      <c r="J34" s="299">
        <f t="shared" si="1"/>
        <v>0</v>
      </c>
      <c r="K34" s="299">
        <f t="shared" si="2"/>
        <v>0</v>
      </c>
      <c r="M34" s="12"/>
    </row>
    <row r="35" spans="1:15" s="8" customFormat="1" ht="32.25" thickBot="1">
      <c r="A35" s="247"/>
      <c r="B35" s="276" t="s">
        <v>180</v>
      </c>
      <c r="C35" s="277" t="s">
        <v>181</v>
      </c>
      <c r="D35" s="278"/>
      <c r="E35" s="279"/>
      <c r="F35" s="280" t="s">
        <v>90</v>
      </c>
      <c r="G35" s="281">
        <v>8</v>
      </c>
      <c r="H35" s="300"/>
      <c r="I35" s="29">
        <f t="shared" si="0"/>
        <v>0.14019999999999999</v>
      </c>
      <c r="J35" s="299">
        <f t="shared" si="1"/>
        <v>0</v>
      </c>
      <c r="K35" s="299">
        <f t="shared" si="2"/>
        <v>0</v>
      </c>
      <c r="M35" s="12"/>
      <c r="O35" s="1"/>
    </row>
    <row r="36" spans="1:15" s="8" customFormat="1" ht="16.5" thickBot="1">
      <c r="A36" s="247"/>
      <c r="B36" s="276" t="s">
        <v>182</v>
      </c>
      <c r="C36" s="277" t="s">
        <v>212</v>
      </c>
      <c r="D36" s="278"/>
      <c r="E36" s="279"/>
      <c r="F36" s="280" t="s">
        <v>65</v>
      </c>
      <c r="G36" s="281">
        <v>16</v>
      </c>
      <c r="H36" s="300"/>
      <c r="I36" s="29">
        <f t="shared" si="0"/>
        <v>0.14019999999999999</v>
      </c>
      <c r="J36" s="299">
        <f t="shared" si="1"/>
        <v>0</v>
      </c>
      <c r="K36" s="299">
        <f t="shared" si="2"/>
        <v>0</v>
      </c>
      <c r="M36" s="12"/>
      <c r="O36" s="1"/>
    </row>
    <row r="37" spans="1:15" s="8" customFormat="1" ht="32.25" thickBot="1">
      <c r="A37" s="247"/>
      <c r="B37" s="276" t="s">
        <v>183</v>
      </c>
      <c r="C37" s="277" t="s">
        <v>213</v>
      </c>
      <c r="D37" s="278"/>
      <c r="E37" s="279"/>
      <c r="F37" s="280" t="s">
        <v>65</v>
      </c>
      <c r="G37" s="281">
        <v>2</v>
      </c>
      <c r="H37" s="300"/>
      <c r="I37" s="29">
        <f t="shared" si="0"/>
        <v>0.14019999999999999</v>
      </c>
      <c r="J37" s="299">
        <f t="shared" si="1"/>
        <v>0</v>
      </c>
      <c r="K37" s="299">
        <f t="shared" si="2"/>
        <v>0</v>
      </c>
      <c r="M37" s="12"/>
    </row>
    <row r="38" spans="1:15" s="79" customFormat="1" ht="40.5" customHeight="1" thickBot="1">
      <c r="A38" s="251"/>
      <c r="B38" s="276" t="s">
        <v>222</v>
      </c>
      <c r="C38" s="277" t="s">
        <v>224</v>
      </c>
      <c r="D38" s="278"/>
      <c r="E38" s="279"/>
      <c r="F38" s="280" t="s">
        <v>65</v>
      </c>
      <c r="G38" s="281">
        <v>1</v>
      </c>
      <c r="H38" s="300"/>
      <c r="I38" s="29">
        <f t="shared" si="0"/>
        <v>0.14019999999999999</v>
      </c>
      <c r="J38" s="299">
        <f t="shared" si="1"/>
        <v>0</v>
      </c>
      <c r="K38" s="299">
        <f t="shared" si="2"/>
        <v>0</v>
      </c>
      <c r="M38" s="12"/>
    </row>
    <row r="39" spans="1:15" s="8" customFormat="1" ht="48" thickBot="1">
      <c r="A39" s="247"/>
      <c r="B39" s="276" t="s">
        <v>431</v>
      </c>
      <c r="C39" s="277" t="str">
        <f>'Resumo Cotações'!C9</f>
        <v>Chuveiro e lava-olhos de emergência com acionamento manual em PVC, conforme NBR 16291</v>
      </c>
      <c r="D39" s="278"/>
      <c r="E39" s="279"/>
      <c r="F39" s="280" t="str">
        <f>'Resumo Cotações'!D9</f>
        <v>cj</v>
      </c>
      <c r="G39" s="281">
        <v>1</v>
      </c>
      <c r="H39" s="300"/>
      <c r="I39" s="29">
        <f t="shared" si="0"/>
        <v>0.14019999999999999</v>
      </c>
      <c r="J39" s="299">
        <f t="shared" ref="J39" si="3">ROUND(H39*(I39+1),2)</f>
        <v>0</v>
      </c>
      <c r="K39" s="299">
        <f t="shared" ref="K39" si="4">ROUND(G39*J39,2)</f>
        <v>0</v>
      </c>
      <c r="M39" s="12"/>
    </row>
    <row r="40" spans="1:15" s="1" customFormat="1">
      <c r="A40" s="237"/>
      <c r="B40" s="424"/>
      <c r="C40" s="391"/>
      <c r="D40" s="464"/>
      <c r="E40" s="9"/>
      <c r="F40" s="461"/>
      <c r="G40" s="428"/>
      <c r="H40" s="462"/>
      <c r="I40" s="29"/>
      <c r="J40" s="407"/>
      <c r="K40" s="408"/>
      <c r="M40" s="12"/>
      <c r="N40" s="8"/>
      <c r="O40" s="8"/>
    </row>
    <row r="41" spans="1:15" s="1" customFormat="1">
      <c r="A41" s="237"/>
      <c r="B41" s="424"/>
      <c r="C41" s="263" t="s">
        <v>24</v>
      </c>
      <c r="D41" s="460"/>
      <c r="E41" s="465"/>
      <c r="F41" s="466"/>
      <c r="G41" s="467"/>
      <c r="H41" s="468"/>
      <c r="I41" s="10"/>
      <c r="J41" s="407"/>
      <c r="K41" s="301">
        <f>SUM(K16:K40)</f>
        <v>0</v>
      </c>
      <c r="M41" s="12"/>
      <c r="N41" s="8"/>
      <c r="O41" s="8"/>
    </row>
    <row r="42" spans="1:15" s="1" customFormat="1">
      <c r="A42" s="237"/>
      <c r="B42" s="243"/>
      <c r="C42" s="469"/>
      <c r="D42" s="470"/>
      <c r="E42" s="471"/>
      <c r="F42" s="472"/>
      <c r="G42" s="434"/>
      <c r="H42" s="433"/>
      <c r="I42" s="220"/>
      <c r="J42" s="444"/>
      <c r="K42" s="445"/>
      <c r="M42" s="12"/>
    </row>
    <row r="43" spans="1:15" s="1" customFormat="1" ht="16.5" thickBot="1">
      <c r="A43" s="237"/>
      <c r="B43" s="473">
        <v>2</v>
      </c>
      <c r="C43" s="270" t="s">
        <v>46</v>
      </c>
      <c r="D43" s="474"/>
      <c r="E43" s="426"/>
      <c r="F43" s="461"/>
      <c r="G43" s="428"/>
      <c r="H43" s="475"/>
      <c r="I43" s="10"/>
      <c r="J43" s="407"/>
      <c r="K43" s="408"/>
      <c r="M43" s="12"/>
    </row>
    <row r="44" spans="1:15" s="1" customFormat="1" ht="72.75" customHeight="1" thickBot="1">
      <c r="A44" s="237"/>
      <c r="B44" s="276" t="s">
        <v>26</v>
      </c>
      <c r="C44" s="282" t="str">
        <f>'Resumo Cotações'!$C$4</f>
        <v xml:space="preserve">Fornecimento de materiais para aplicação de primer de alto poder de cobertura para substratos porosos (MC-DUR 1320 VK (0,30 Kg/m²)) </v>
      </c>
      <c r="D44" s="278"/>
      <c r="E44" s="279"/>
      <c r="F44" s="280" t="str">
        <f>'Resumo Cotações'!$D$4</f>
        <v>m²</v>
      </c>
      <c r="G44" s="281">
        <f>ROUND('Q-Adeq Contenção'!$C$586,2)</f>
        <v>141.44999999999999</v>
      </c>
      <c r="H44" s="300"/>
      <c r="I44" s="29">
        <f t="shared" ref="I44:I45" si="5">$K$7</f>
        <v>0.14019999999999999</v>
      </c>
      <c r="J44" s="299">
        <f t="shared" ref="J44" si="6">ROUND(H44*(I44+1),2)</f>
        <v>0</v>
      </c>
      <c r="K44" s="299">
        <f t="shared" ref="K44" si="7">ROUND(G44*J44,2)</f>
        <v>0</v>
      </c>
      <c r="M44" s="12"/>
    </row>
    <row r="45" spans="1:15" s="1" customFormat="1" ht="63.75" thickBot="1">
      <c r="A45" s="237"/>
      <c r="B45" s="276" t="s">
        <v>34</v>
      </c>
      <c r="C45" s="277" t="str">
        <f>'Resumo Cotações'!$C$5</f>
        <v>Fornecimento de materiais para aplicação de revestimento epóxi de alta resistência (MC DUR 1800 FF (0,80 Kg/m²))</v>
      </c>
      <c r="D45" s="278"/>
      <c r="E45" s="279"/>
      <c r="F45" s="280" t="str">
        <f>'Resumo Cotações'!$D$5</f>
        <v>m²</v>
      </c>
      <c r="G45" s="281">
        <f>ROUND('Q-Adeq Contenção'!$C$586,2)</f>
        <v>141.44999999999999</v>
      </c>
      <c r="H45" s="300"/>
      <c r="I45" s="29">
        <f t="shared" si="5"/>
        <v>0.14019999999999999</v>
      </c>
      <c r="J45" s="299">
        <f t="shared" ref="J45" si="8">ROUND(H45*(I45+1),2)</f>
        <v>0</v>
      </c>
      <c r="K45" s="299">
        <f t="shared" ref="K45" si="9">ROUND(G45*J45,2)</f>
        <v>0</v>
      </c>
      <c r="M45" s="12"/>
    </row>
    <row r="46" spans="1:15" s="1" customFormat="1">
      <c r="A46" s="237"/>
      <c r="B46" s="409"/>
      <c r="C46" s="277"/>
      <c r="D46" s="278"/>
      <c r="E46" s="279"/>
      <c r="F46" s="280"/>
      <c r="G46" s="476"/>
      <c r="H46" s="477"/>
      <c r="I46" s="29"/>
      <c r="J46" s="274"/>
      <c r="K46" s="274"/>
      <c r="M46" s="12"/>
    </row>
    <row r="47" spans="1:15" s="1" customFormat="1">
      <c r="A47" s="237"/>
      <c r="B47" s="478"/>
      <c r="C47" s="263" t="s">
        <v>29</v>
      </c>
      <c r="D47" s="460"/>
      <c r="E47" s="465"/>
      <c r="F47" s="466"/>
      <c r="G47" s="467"/>
      <c r="H47" s="468"/>
      <c r="I47" s="10"/>
      <c r="J47" s="407"/>
      <c r="K47" s="301">
        <f>SUM(K44:K45)</f>
        <v>0</v>
      </c>
      <c r="M47" s="12"/>
    </row>
    <row r="48" spans="1:15" s="5" customFormat="1">
      <c r="A48" s="402"/>
      <c r="B48" s="410"/>
      <c r="C48" s="437"/>
      <c r="D48" s="412"/>
      <c r="E48" s="413"/>
      <c r="F48" s="414"/>
      <c r="G48" s="415"/>
      <c r="H48" s="416"/>
      <c r="I48" s="10"/>
      <c r="J48" s="407"/>
      <c r="K48" s="422"/>
      <c r="L48" s="6"/>
      <c r="M48" s="12"/>
    </row>
    <row r="49" spans="2:12">
      <c r="B49" s="424"/>
      <c r="C49" s="291" t="s">
        <v>7</v>
      </c>
      <c r="D49" s="425"/>
      <c r="E49" s="426"/>
      <c r="F49" s="427"/>
      <c r="G49" s="428"/>
      <c r="H49" s="428"/>
      <c r="I49" s="428"/>
      <c r="J49" s="428"/>
      <c r="K49" s="302">
        <f>SUM(K16:K48)/2</f>
        <v>0</v>
      </c>
      <c r="L49" s="11"/>
    </row>
    <row r="50" spans="2:12">
      <c r="B50" s="243"/>
      <c r="C50" s="429"/>
      <c r="D50" s="430"/>
      <c r="E50" s="431"/>
      <c r="F50" s="432"/>
      <c r="G50" s="433"/>
      <c r="H50" s="434"/>
      <c r="I50" s="434"/>
      <c r="J50" s="434"/>
      <c r="K50" s="433"/>
    </row>
    <row r="51" spans="2:12">
      <c r="B51" s="244"/>
      <c r="H51" s="248"/>
      <c r="I51" s="248"/>
      <c r="J51" s="248"/>
    </row>
  </sheetData>
  <sheetProtection algorithmName="SHA-512" hashValue="VC4mNWvat5zo2CezZLJ+GcENAkmxwaK11e/WaRzzj99BdZiyLmjQMHNhLLKOYpheVJ2bJUzm5TZKO2cmdPJd+w==" saltValue="Itrx6/lBJeu44Mlc/j8iaA==" spinCount="100000" sheet="1" objects="1" scenarios="1" formatColumns="0" formatRows="0"/>
  <mergeCells count="10">
    <mergeCell ref="B2:B3"/>
    <mergeCell ref="C2:K2"/>
    <mergeCell ref="C3:K3"/>
    <mergeCell ref="B4:B7"/>
    <mergeCell ref="C6:G6"/>
    <mergeCell ref="H6:J6"/>
    <mergeCell ref="C7:G7"/>
    <mergeCell ref="H7:J7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 4.&amp;P&amp;R&amp;"Arial,Itálico"&amp;10Origem: 408-Orçamento_Rel 2</oddFooter>
  </headerFooter>
  <rowBreaks count="2" manualBreakCount="2">
    <brk id="15" max="16383" man="1"/>
    <brk id="42" min="1" max="10" man="1"/>
  </rowBreaks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ilha13">
    <tabColor rgb="FFFFFF00"/>
  </sheetPr>
  <dimension ref="A3:AMK36"/>
  <sheetViews>
    <sheetView showZeros="0" zoomScaleNormal="100" workbookViewId="0"/>
  </sheetViews>
  <sheetFormatPr defaultColWidth="9.140625" defaultRowHeight="15"/>
  <cols>
    <col min="1" max="1" width="36.85546875" style="60" customWidth="1"/>
    <col min="2" max="2" width="5" style="14" customWidth="1"/>
    <col min="3" max="3" width="27.85546875" style="14" customWidth="1"/>
    <col min="4" max="4" width="9.140625" style="15" customWidth="1"/>
    <col min="5" max="5" width="8.5703125" style="15" customWidth="1"/>
    <col min="6" max="6" width="15.7109375" style="15" customWidth="1"/>
    <col min="7" max="7" width="15.7109375" style="16" customWidth="1"/>
    <col min="8" max="8" width="11.85546875" style="316" customWidth="1"/>
    <col min="9" max="9" width="11.85546875" style="304" customWidth="1"/>
    <col min="10" max="10" width="10.5703125" style="314" customWidth="1"/>
    <col min="11" max="11" width="9.140625" style="311"/>
    <col min="12" max="13" width="11.140625" style="311" customWidth="1"/>
    <col min="14" max="250" width="9.140625" style="311"/>
    <col min="251" max="251" width="36.85546875" style="311" customWidth="1"/>
    <col min="252" max="252" width="5.85546875" style="311" customWidth="1"/>
    <col min="253" max="253" width="33.140625" style="311" customWidth="1"/>
    <col min="254" max="254" width="8" style="311" customWidth="1"/>
    <col min="255" max="255" width="5.7109375" style="311" customWidth="1"/>
    <col min="256" max="256" width="6.85546875" style="311" customWidth="1"/>
    <col min="257" max="257" width="10.140625" style="311" customWidth="1"/>
    <col min="258" max="258" width="10.42578125" style="311" customWidth="1"/>
    <col min="259" max="259" width="10.5703125" style="311" customWidth="1"/>
    <col min="260" max="261" width="9.140625" style="311"/>
    <col min="262" max="262" width="9" style="311" customWidth="1"/>
    <col min="263" max="506" width="9.140625" style="311"/>
    <col min="507" max="507" width="36.85546875" style="311" customWidth="1"/>
    <col min="508" max="508" width="5.85546875" style="311" customWidth="1"/>
    <col min="509" max="509" width="33.140625" style="311" customWidth="1"/>
    <col min="510" max="510" width="8" style="311" customWidth="1"/>
    <col min="511" max="511" width="5.7109375" style="311" customWidth="1"/>
    <col min="512" max="512" width="6.85546875" style="311" customWidth="1"/>
    <col min="513" max="513" width="10.140625" style="311" customWidth="1"/>
    <col min="514" max="514" width="10.42578125" style="311" customWidth="1"/>
    <col min="515" max="515" width="10.5703125" style="311" customWidth="1"/>
    <col min="516" max="517" width="9.140625" style="311"/>
    <col min="518" max="518" width="9" style="311" customWidth="1"/>
    <col min="519" max="762" width="9.140625" style="311"/>
    <col min="763" max="763" width="36.85546875" style="311" customWidth="1"/>
    <col min="764" max="764" width="5.85546875" style="311" customWidth="1"/>
    <col min="765" max="765" width="33.140625" style="311" customWidth="1"/>
    <col min="766" max="766" width="8" style="311" customWidth="1"/>
    <col min="767" max="767" width="5.7109375" style="311" customWidth="1"/>
    <col min="768" max="768" width="6.85546875" style="311" customWidth="1"/>
    <col min="769" max="769" width="10.140625" style="311" customWidth="1"/>
    <col min="770" max="770" width="10.42578125" style="311" customWidth="1"/>
    <col min="771" max="771" width="10.5703125" style="311" customWidth="1"/>
    <col min="772" max="773" width="9.140625" style="311"/>
    <col min="774" max="774" width="9" style="311" customWidth="1"/>
    <col min="775" max="1018" width="9.140625" style="311"/>
    <col min="1019" max="1019" width="36.85546875" style="311" customWidth="1"/>
    <col min="1020" max="1020" width="5.85546875" style="311" customWidth="1"/>
    <col min="1021" max="1021" width="33.140625" style="311" customWidth="1"/>
    <col min="1022" max="1022" width="8" style="311" customWidth="1"/>
    <col min="1023" max="1023" width="5.7109375" style="311" customWidth="1"/>
    <col min="1024" max="1024" width="6.85546875" style="311" customWidth="1"/>
    <col min="1025" max="1025" width="10.140625" style="311" customWidth="1"/>
    <col min="1026" max="16384" width="9.140625" style="225"/>
  </cols>
  <sheetData>
    <row r="3" spans="1:10" s="304" customFormat="1" ht="16.5" customHeight="1">
      <c r="A3" s="14"/>
      <c r="B3" s="540" t="s">
        <v>111</v>
      </c>
      <c r="C3" s="540"/>
      <c r="D3" s="540"/>
      <c r="E3" s="540"/>
      <c r="F3" s="540"/>
      <c r="G3" s="540"/>
      <c r="H3" s="303"/>
      <c r="I3" s="303"/>
    </row>
    <row r="4" spans="1:10" s="304" customFormat="1" ht="16.5" customHeight="1">
      <c r="A4" s="14"/>
      <c r="B4" s="38"/>
      <c r="C4" s="41" t="s">
        <v>27</v>
      </c>
      <c r="D4" s="39"/>
      <c r="E4" s="39"/>
      <c r="F4" s="40"/>
      <c r="G4" s="39"/>
      <c r="H4" s="305"/>
      <c r="I4" s="306"/>
    </row>
    <row r="5" spans="1:10" s="304" customFormat="1" ht="16.5" customHeight="1">
      <c r="A5" s="14"/>
      <c r="B5" s="38"/>
      <c r="C5" s="41" t="s">
        <v>231</v>
      </c>
      <c r="D5" s="39"/>
      <c r="E5" s="39"/>
      <c r="F5" s="40"/>
      <c r="G5" s="39"/>
      <c r="H5" s="305"/>
      <c r="I5" s="306"/>
    </row>
    <row r="6" spans="1:10" s="304" customFormat="1" ht="31.5" customHeight="1">
      <c r="A6" s="14"/>
      <c r="B6" s="42"/>
      <c r="C6" s="539" t="s">
        <v>82</v>
      </c>
      <c r="D6" s="539"/>
      <c r="E6" s="539"/>
      <c r="F6" s="539"/>
      <c r="G6" s="539"/>
      <c r="H6" s="307"/>
      <c r="I6" s="307"/>
    </row>
    <row r="7" spans="1:10" s="304" customFormat="1" ht="12.75" customHeight="1">
      <c r="A7" s="14"/>
      <c r="B7" s="43"/>
      <c r="C7" s="43"/>
      <c r="D7" s="44"/>
      <c r="E7" s="44"/>
      <c r="F7" s="44"/>
      <c r="G7" s="44"/>
      <c r="H7" s="308"/>
      <c r="I7" s="308"/>
      <c r="J7" s="309"/>
    </row>
    <row r="8" spans="1:10" s="304" customFormat="1" ht="12.75" customHeight="1">
      <c r="A8" s="14"/>
      <c r="B8" s="82" t="s">
        <v>112</v>
      </c>
      <c r="C8" s="82" t="s">
        <v>60</v>
      </c>
      <c r="D8" s="44"/>
      <c r="E8" s="44"/>
      <c r="F8" s="44"/>
      <c r="G8" s="44"/>
      <c r="H8" s="308"/>
      <c r="I8" s="308"/>
      <c r="J8" s="309"/>
    </row>
    <row r="9" spans="1:10" s="304" customFormat="1" ht="12.75" customHeight="1">
      <c r="A9" s="14"/>
      <c r="B9" s="45"/>
      <c r="C9" s="45"/>
      <c r="D9" s="46"/>
      <c r="E9" s="46"/>
      <c r="F9" s="46"/>
      <c r="G9" s="46"/>
      <c r="H9" s="310"/>
      <c r="I9" s="310"/>
      <c r="J9" s="309"/>
    </row>
    <row r="10" spans="1:10" s="304" customFormat="1" ht="25.5" customHeight="1" thickBot="1">
      <c r="A10" s="14"/>
      <c r="B10" s="47" t="s">
        <v>5</v>
      </c>
      <c r="C10" s="47" t="s">
        <v>6</v>
      </c>
      <c r="D10" s="47" t="s">
        <v>11</v>
      </c>
      <c r="E10" s="47" t="s">
        <v>12</v>
      </c>
      <c r="F10" s="319" t="s">
        <v>113</v>
      </c>
      <c r="G10" s="48" t="s">
        <v>114</v>
      </c>
      <c r="H10" s="309"/>
    </row>
    <row r="11" spans="1:10" s="304" customFormat="1" ht="39" thickBot="1">
      <c r="A11" s="14"/>
      <c r="B11" s="83">
        <v>1</v>
      </c>
      <c r="C11" s="210" t="s">
        <v>127</v>
      </c>
      <c r="D11" s="212" t="s">
        <v>30</v>
      </c>
      <c r="E11" s="317">
        <f>ROUND($D$27,2)</f>
        <v>8.4</v>
      </c>
      <c r="F11" s="322"/>
      <c r="G11" s="320">
        <f>ROUND(E11*F11,2)</f>
        <v>0</v>
      </c>
      <c r="H11" s="304" t="s">
        <v>110</v>
      </c>
    </row>
    <row r="12" spans="1:10" s="304" customFormat="1" ht="39" thickBot="1">
      <c r="A12" s="14"/>
      <c r="B12" s="83">
        <f>B11+1</f>
        <v>2</v>
      </c>
      <c r="C12" s="210" t="str">
        <f>'Resumo Cotações'!$C$10</f>
        <v>Tela ondulada de aço inox AISI 304, malha 4" (100mm) e fio 5,15mm (6 BWG)</v>
      </c>
      <c r="D12" s="212" t="str">
        <f>'Resumo Cotações'!$D$10</f>
        <v>m²</v>
      </c>
      <c r="E12" s="317">
        <f>ROUND($D$30,2)</f>
        <v>2.4</v>
      </c>
      <c r="F12" s="322"/>
      <c r="G12" s="320">
        <f t="shared" ref="G12:G17" si="0">ROUND(E12*F12,2)</f>
        <v>0</v>
      </c>
    </row>
    <row r="13" spans="1:10" s="304" customFormat="1" ht="26.25" thickBot="1">
      <c r="A13" s="14"/>
      <c r="B13" s="83">
        <f t="shared" ref="B13:B17" si="1">B12+1</f>
        <v>3</v>
      </c>
      <c r="C13" s="210" t="s">
        <v>130</v>
      </c>
      <c r="D13" s="212" t="s">
        <v>65</v>
      </c>
      <c r="E13" s="317">
        <v>8</v>
      </c>
      <c r="F13" s="322"/>
      <c r="G13" s="320">
        <f t="shared" si="0"/>
        <v>0</v>
      </c>
      <c r="I13" s="311"/>
    </row>
    <row r="14" spans="1:10" s="304" customFormat="1" ht="26.25" thickBot="1">
      <c r="A14" s="14"/>
      <c r="B14" s="83">
        <f t="shared" si="1"/>
        <v>4</v>
      </c>
      <c r="C14" s="210" t="s">
        <v>131</v>
      </c>
      <c r="D14" s="212" t="s">
        <v>16</v>
      </c>
      <c r="E14" s="317">
        <f>ROUND($D$35,2)</f>
        <v>0.02</v>
      </c>
      <c r="F14" s="322"/>
      <c r="G14" s="320">
        <f t="shared" si="0"/>
        <v>0</v>
      </c>
      <c r="H14" s="311"/>
    </row>
    <row r="15" spans="1:10" s="304" customFormat="1" ht="26.25" thickBot="1">
      <c r="A15" s="14"/>
      <c r="B15" s="83">
        <f t="shared" si="1"/>
        <v>5</v>
      </c>
      <c r="C15" s="210" t="s">
        <v>220</v>
      </c>
      <c r="D15" s="212" t="s">
        <v>108</v>
      </c>
      <c r="E15" s="318">
        <v>2</v>
      </c>
      <c r="F15" s="322"/>
      <c r="G15" s="320">
        <f t="shared" si="0"/>
        <v>0</v>
      </c>
      <c r="J15" s="311"/>
    </row>
    <row r="16" spans="1:10" s="304" customFormat="1" ht="26.25" thickBot="1">
      <c r="A16" s="14"/>
      <c r="B16" s="83">
        <f t="shared" si="1"/>
        <v>6</v>
      </c>
      <c r="C16" s="210" t="s">
        <v>132</v>
      </c>
      <c r="D16" s="212" t="s">
        <v>108</v>
      </c>
      <c r="E16" s="317">
        <v>2</v>
      </c>
      <c r="F16" s="322"/>
      <c r="G16" s="320">
        <f t="shared" si="0"/>
        <v>0</v>
      </c>
      <c r="J16" s="311"/>
    </row>
    <row r="17" spans="1:15 1025:1025" s="304" customFormat="1" ht="26.25" thickBot="1">
      <c r="A17" s="14"/>
      <c r="B17" s="83">
        <f t="shared" si="1"/>
        <v>7</v>
      </c>
      <c r="C17" s="210" t="s">
        <v>133</v>
      </c>
      <c r="D17" s="212" t="s">
        <v>108</v>
      </c>
      <c r="E17" s="317">
        <v>2</v>
      </c>
      <c r="F17" s="322"/>
      <c r="G17" s="320">
        <f t="shared" si="0"/>
        <v>0</v>
      </c>
      <c r="J17" s="311"/>
    </row>
    <row r="18" spans="1:15 1025:1025" s="304" customFormat="1" ht="12.75">
      <c r="A18" s="14"/>
      <c r="B18" s="49"/>
      <c r="C18" s="50"/>
      <c r="D18" s="51"/>
      <c r="E18" s="52"/>
      <c r="F18" s="53"/>
      <c r="G18" s="54"/>
      <c r="H18" s="309"/>
    </row>
    <row r="19" spans="1:15 1025:1025" s="304" customFormat="1" ht="12.75">
      <c r="A19" s="14"/>
      <c r="B19" s="50"/>
      <c r="C19" s="14"/>
      <c r="D19" s="55"/>
      <c r="E19" s="51"/>
      <c r="F19" s="56" t="s">
        <v>119</v>
      </c>
      <c r="G19" s="321">
        <f>SUM(G11:G18)</f>
        <v>0</v>
      </c>
      <c r="H19" s="309"/>
    </row>
    <row r="20" spans="1:15 1025:1025" s="304" customFormat="1" ht="12.75" customHeight="1">
      <c r="A20" s="14"/>
      <c r="B20" s="50"/>
      <c r="C20" s="62" t="s">
        <v>126</v>
      </c>
      <c r="D20" s="63"/>
      <c r="E20" s="63"/>
      <c r="F20" s="51"/>
      <c r="G20" s="55"/>
      <c r="H20" s="312"/>
      <c r="I20" s="309"/>
    </row>
    <row r="21" spans="1:15 1025:1025" s="304" customFormat="1" ht="12.75" customHeight="1">
      <c r="A21" s="14"/>
      <c r="B21" s="55"/>
      <c r="C21" s="62"/>
      <c r="D21" s="63"/>
      <c r="E21" s="63"/>
      <c r="F21" s="55"/>
      <c r="G21" s="55"/>
      <c r="H21" s="312"/>
      <c r="I21" s="309"/>
    </row>
    <row r="22" spans="1:15 1025:1025" s="304" customFormat="1" ht="12.75" customHeight="1">
      <c r="A22" s="14"/>
      <c r="B22" s="64"/>
      <c r="C22" s="65" t="s">
        <v>134</v>
      </c>
      <c r="D22" s="66"/>
      <c r="E22" s="66"/>
      <c r="F22" s="51"/>
      <c r="G22" s="67"/>
      <c r="H22" s="313"/>
      <c r="I22" s="309"/>
    </row>
    <row r="23" spans="1:15 1025:1025" s="304" customFormat="1" ht="12.75" customHeight="1">
      <c r="A23" s="14"/>
      <c r="B23" s="64"/>
      <c r="C23" s="68" t="s">
        <v>135</v>
      </c>
      <c r="D23" s="69">
        <v>3</v>
      </c>
      <c r="E23" s="70" t="s">
        <v>65</v>
      </c>
      <c r="F23" s="51"/>
      <c r="G23" s="67"/>
      <c r="H23" s="313"/>
      <c r="I23" s="309"/>
    </row>
    <row r="24" spans="1:15 1025:1025" ht="12.75" customHeight="1">
      <c r="C24" s="68" t="s">
        <v>103</v>
      </c>
      <c r="D24" s="71">
        <v>2</v>
      </c>
      <c r="E24" s="70" t="s">
        <v>30</v>
      </c>
      <c r="F24" s="16"/>
      <c r="G24" s="15"/>
      <c r="H24" s="304"/>
      <c r="I24" s="314"/>
      <c r="J24" s="311"/>
      <c r="AMK24" s="225"/>
    </row>
    <row r="25" spans="1:15 1025:1025" ht="12.75" customHeight="1">
      <c r="C25" s="68" t="s">
        <v>136</v>
      </c>
      <c r="D25" s="69">
        <v>2</v>
      </c>
      <c r="E25" s="70" t="s">
        <v>65</v>
      </c>
      <c r="F25" s="16"/>
      <c r="G25" s="15"/>
      <c r="H25" s="304"/>
      <c r="I25" s="314"/>
      <c r="J25" s="304"/>
      <c r="AMK25" s="225"/>
    </row>
    <row r="26" spans="1:15 1025:1025" ht="12.75" customHeight="1">
      <c r="C26" s="68" t="s">
        <v>109</v>
      </c>
      <c r="D26" s="71">
        <v>1.2</v>
      </c>
      <c r="E26" s="70" t="s">
        <v>30</v>
      </c>
      <c r="F26" s="16"/>
      <c r="G26" s="15"/>
      <c r="H26" s="304"/>
      <c r="I26" s="314"/>
      <c r="J26" s="304"/>
      <c r="AMK26" s="225"/>
    </row>
    <row r="27" spans="1:15 1025:1025" ht="12.75" customHeight="1">
      <c r="C27" s="72" t="s">
        <v>102</v>
      </c>
      <c r="D27" s="73">
        <v>8.4</v>
      </c>
      <c r="E27" s="74" t="s">
        <v>30</v>
      </c>
      <c r="F27" s="16"/>
      <c r="G27" s="15"/>
      <c r="H27" s="304"/>
      <c r="I27" s="314"/>
      <c r="J27" s="311"/>
      <c r="AMK27" s="225"/>
    </row>
    <row r="28" spans="1:15 1025:1025" ht="12.75" customHeight="1">
      <c r="C28" s="42"/>
      <c r="D28" s="66"/>
      <c r="E28" s="66"/>
      <c r="F28" s="16"/>
      <c r="G28" s="15"/>
      <c r="H28" s="304"/>
      <c r="I28" s="314"/>
      <c r="J28" s="311"/>
      <c r="AMK28" s="225"/>
    </row>
    <row r="29" spans="1:15 1025:1025" s="315" customFormat="1" ht="12.75" customHeight="1">
      <c r="A29" s="16"/>
      <c r="B29" s="14"/>
      <c r="C29" s="65" t="s">
        <v>137</v>
      </c>
      <c r="D29" s="71"/>
      <c r="E29" s="70"/>
      <c r="F29" s="16"/>
      <c r="G29" s="15"/>
      <c r="H29" s="304"/>
      <c r="I29" s="314"/>
      <c r="J29" s="311"/>
      <c r="K29" s="311"/>
      <c r="L29" s="311"/>
      <c r="M29" s="311"/>
      <c r="N29" s="311"/>
      <c r="O29" s="311"/>
    </row>
    <row r="30" spans="1:15 1025:1025" s="315" customFormat="1" ht="12.75" customHeight="1">
      <c r="A30" s="16"/>
      <c r="B30" s="14"/>
      <c r="C30" s="72" t="s">
        <v>138</v>
      </c>
      <c r="D30" s="73">
        <v>2.4</v>
      </c>
      <c r="E30" s="74" t="s">
        <v>16</v>
      </c>
      <c r="F30" s="16"/>
      <c r="G30" s="15"/>
      <c r="H30" s="304"/>
      <c r="I30" s="314"/>
      <c r="J30" s="311"/>
      <c r="K30" s="311"/>
      <c r="L30" s="311"/>
      <c r="M30" s="311"/>
      <c r="N30" s="311"/>
      <c r="O30" s="311"/>
    </row>
    <row r="31" spans="1:15 1025:1025" ht="12.75" customHeight="1">
      <c r="C31" s="42"/>
      <c r="D31" s="66"/>
      <c r="E31" s="66"/>
      <c r="F31" s="16"/>
      <c r="G31" s="15"/>
      <c r="H31" s="304"/>
      <c r="I31" s="314"/>
      <c r="J31" s="311"/>
      <c r="AMK31" s="225"/>
    </row>
    <row r="32" spans="1:15 1025:1025" s="304" customFormat="1" ht="12.75" customHeight="1">
      <c r="A32" s="14"/>
      <c r="B32" s="55"/>
      <c r="C32" s="65" t="s">
        <v>139</v>
      </c>
      <c r="D32" s="69">
        <v>2</v>
      </c>
      <c r="E32" s="70" t="s">
        <v>65</v>
      </c>
      <c r="F32" s="55"/>
      <c r="G32" s="55"/>
      <c r="H32" s="312"/>
      <c r="I32" s="309"/>
    </row>
    <row r="33" spans="1:9" s="304" customFormat="1" ht="12.75" customHeight="1">
      <c r="A33" s="14"/>
      <c r="B33" s="75"/>
      <c r="C33" s="68" t="s">
        <v>103</v>
      </c>
      <c r="D33" s="71">
        <v>0.12</v>
      </c>
      <c r="E33" s="70" t="s">
        <v>30</v>
      </c>
      <c r="F33" s="51"/>
      <c r="G33" s="67"/>
      <c r="H33" s="313"/>
      <c r="I33" s="309"/>
    </row>
    <row r="34" spans="1:9" s="304" customFormat="1" ht="12.75" customHeight="1">
      <c r="A34" s="14"/>
      <c r="B34" s="76"/>
      <c r="C34" s="68" t="s">
        <v>104</v>
      </c>
      <c r="D34" s="71">
        <v>0.09</v>
      </c>
      <c r="E34" s="70" t="s">
        <v>30</v>
      </c>
      <c r="F34" s="51"/>
      <c r="G34" s="67"/>
      <c r="H34" s="313"/>
      <c r="I34" s="309"/>
    </row>
    <row r="35" spans="1:9" s="304" customFormat="1" ht="12.75" customHeight="1">
      <c r="A35" s="14"/>
      <c r="B35" s="64"/>
      <c r="C35" s="72" t="s">
        <v>102</v>
      </c>
      <c r="D35" s="73">
        <v>2.1600000000000001E-2</v>
      </c>
      <c r="E35" s="74" t="s">
        <v>16</v>
      </c>
      <c r="F35" s="51"/>
      <c r="G35" s="67"/>
      <c r="H35" s="313"/>
      <c r="I35" s="309"/>
    </row>
    <row r="36" spans="1:9">
      <c r="C36" s="42"/>
      <c r="D36" s="66"/>
      <c r="E36" s="66"/>
    </row>
  </sheetData>
  <sheetProtection algorithmName="SHA-512" hashValue="j1Aynf1v9cjS7vQ0WbD7JWkAJ7vyB8oEZ8C7urYXxdmevHpjmsacazM/saS7KnRxpsidVFViGxY5LPXyPhy2HA==" saltValue="Y2j7GsyxoHan8gC+e2JIxQ==" spinCount="100000" sheet="1" objects="1" scenarios="1" formatColumns="0" formatRows="0"/>
  <mergeCells count="2">
    <mergeCell ref="C6:G6"/>
    <mergeCell ref="B3:G3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464&amp;C&amp;"Arial,Negrito"&amp;10C.&amp;P&amp;R&amp;"Arial,Itálico"&amp;10Origem: 408-Orçamento_Rel 2_Rel 6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5">
    <tabColor rgb="FFFFFF00"/>
  </sheetPr>
  <dimension ref="A2:AMJ52"/>
  <sheetViews>
    <sheetView showGridLines="0" showZeros="0" zoomScaleNormal="100" workbookViewId="0"/>
  </sheetViews>
  <sheetFormatPr defaultColWidth="9.140625" defaultRowHeight="15.75"/>
  <cols>
    <col min="1" max="1" width="3.7109375" style="237" customWidth="1"/>
    <col min="2" max="2" width="8.85546875" style="250" customWidth="1"/>
    <col min="3" max="3" width="35.85546875" style="245" customWidth="1"/>
    <col min="4" max="4" width="9.7109375" style="245" customWidth="1"/>
    <col min="5" max="5" width="11.140625" style="246" customWidth="1"/>
    <col min="6" max="6" width="8.7109375" style="247" customWidth="1"/>
    <col min="7" max="7" width="11.7109375" style="246" customWidth="1"/>
    <col min="8" max="8" width="15.7109375" style="247" customWidth="1"/>
    <col min="9" max="9" width="8.85546875" style="247" customWidth="1"/>
    <col min="10" max="11" width="20.7109375" style="247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225"/>
  </cols>
  <sheetData>
    <row r="2" spans="1:48" ht="18" customHeight="1">
      <c r="A2" s="235"/>
      <c r="B2" s="513" t="s">
        <v>0</v>
      </c>
      <c r="C2" s="521" t="s">
        <v>1</v>
      </c>
      <c r="D2" s="522"/>
      <c r="E2" s="522"/>
      <c r="F2" s="522"/>
      <c r="G2" s="522"/>
      <c r="H2" s="522"/>
      <c r="I2" s="522"/>
      <c r="J2" s="522"/>
      <c r="K2" s="523"/>
    </row>
    <row r="3" spans="1:48" ht="18" customHeight="1">
      <c r="A3" s="235"/>
      <c r="B3" s="513"/>
      <c r="C3" s="533" t="s">
        <v>188</v>
      </c>
      <c r="D3" s="534"/>
      <c r="E3" s="534"/>
      <c r="F3" s="534"/>
      <c r="G3" s="534"/>
      <c r="H3" s="534"/>
      <c r="I3" s="534"/>
      <c r="J3" s="534"/>
      <c r="K3" s="535"/>
      <c r="M3" s="226"/>
      <c r="N3" s="227"/>
      <c r="O3" s="227"/>
      <c r="P3" s="227"/>
      <c r="AK3" s="227"/>
      <c r="AL3" s="227"/>
      <c r="AM3" s="227"/>
      <c r="AN3" s="227"/>
      <c r="AO3" s="227"/>
      <c r="AP3" s="227"/>
      <c r="AQ3" s="227"/>
      <c r="AR3" s="227"/>
      <c r="AS3" s="227"/>
      <c r="AT3" s="227"/>
      <c r="AU3" s="227"/>
      <c r="AV3" s="228"/>
    </row>
    <row r="4" spans="1:48" ht="18" customHeight="1">
      <c r="A4" s="235"/>
      <c r="B4" s="514" t="s">
        <v>2</v>
      </c>
      <c r="C4" s="533" t="s">
        <v>192</v>
      </c>
      <c r="D4" s="534"/>
      <c r="E4" s="534"/>
      <c r="F4" s="534"/>
      <c r="G4" s="534"/>
      <c r="H4" s="534"/>
      <c r="I4" s="534"/>
      <c r="J4" s="534"/>
      <c r="K4" s="535"/>
    </row>
    <row r="5" spans="1:48" ht="30" customHeight="1">
      <c r="A5" s="235"/>
      <c r="B5" s="514"/>
      <c r="C5" s="516" t="s">
        <v>356</v>
      </c>
      <c r="D5" s="517"/>
      <c r="E5" s="517"/>
      <c r="F5" s="517"/>
      <c r="G5" s="517"/>
      <c r="H5" s="517"/>
      <c r="I5" s="517"/>
      <c r="J5" s="517"/>
      <c r="K5" s="518"/>
      <c r="M5" s="381"/>
    </row>
    <row r="6" spans="1:48" ht="18" customHeight="1">
      <c r="A6" s="235"/>
      <c r="B6" s="514"/>
      <c r="C6" s="537" t="s">
        <v>69</v>
      </c>
      <c r="D6" s="537"/>
      <c r="E6" s="537"/>
      <c r="F6" s="537"/>
      <c r="G6" s="537"/>
      <c r="H6" s="519" t="s">
        <v>3</v>
      </c>
      <c r="I6" s="519"/>
      <c r="J6" s="519"/>
      <c r="K6" s="567">
        <v>0.24179999999999999</v>
      </c>
      <c r="M6" s="381"/>
    </row>
    <row r="7" spans="1:48" ht="18" customHeight="1">
      <c r="A7" s="235"/>
      <c r="B7" s="515"/>
      <c r="C7" s="537" t="s">
        <v>8</v>
      </c>
      <c r="D7" s="537"/>
      <c r="E7" s="537"/>
      <c r="F7" s="537"/>
      <c r="G7" s="537"/>
      <c r="H7" s="520" t="s">
        <v>4</v>
      </c>
      <c r="I7" s="520"/>
      <c r="J7" s="520"/>
      <c r="K7" s="566">
        <v>0.14019999999999999</v>
      </c>
      <c r="M7" s="381"/>
    </row>
    <row r="8" spans="1:48" ht="54" customHeight="1">
      <c r="A8" s="235"/>
      <c r="B8" s="236" t="s">
        <v>5</v>
      </c>
      <c r="C8" s="256" t="s">
        <v>6</v>
      </c>
      <c r="D8" s="257" t="s">
        <v>9</v>
      </c>
      <c r="E8" s="258" t="s">
        <v>10</v>
      </c>
      <c r="F8" s="256" t="s">
        <v>11</v>
      </c>
      <c r="G8" s="258" t="s">
        <v>12</v>
      </c>
      <c r="H8" s="256" t="s">
        <v>189</v>
      </c>
      <c r="I8" s="256" t="s">
        <v>13</v>
      </c>
      <c r="J8" s="256" t="s">
        <v>190</v>
      </c>
      <c r="K8" s="256" t="s">
        <v>191</v>
      </c>
    </row>
    <row r="9" spans="1:48" s="1" customFormat="1">
      <c r="A9" s="237"/>
      <c r="B9" s="238"/>
      <c r="C9" s="383"/>
      <c r="D9" s="384"/>
      <c r="E9" s="385"/>
      <c r="F9" s="386"/>
      <c r="G9" s="387"/>
      <c r="H9" s="386"/>
      <c r="I9" s="386"/>
      <c r="J9" s="386"/>
      <c r="K9" s="388"/>
      <c r="L9" s="2"/>
      <c r="M9" s="2"/>
    </row>
    <row r="10" spans="1:48" s="1" customFormat="1">
      <c r="A10" s="237"/>
      <c r="B10" s="222">
        <f>B20</f>
        <v>1</v>
      </c>
      <c r="C10" s="80" t="str">
        <f>UPPER(C20)</f>
        <v>MOVIMENTO DE TERRA</v>
      </c>
      <c r="D10" s="389"/>
      <c r="E10" s="390"/>
      <c r="F10" s="260"/>
      <c r="G10" s="261"/>
      <c r="H10" s="260"/>
      <c r="I10" s="260"/>
      <c r="J10" s="260"/>
      <c r="K10" s="379">
        <f>K26</f>
        <v>0</v>
      </c>
      <c r="L10" s="2"/>
      <c r="M10" s="2"/>
    </row>
    <row r="11" spans="1:48" s="1" customFormat="1">
      <c r="A11" s="237"/>
      <c r="B11" s="239"/>
      <c r="C11" s="391"/>
      <c r="D11" s="392"/>
      <c r="E11" s="393"/>
      <c r="F11" s="394"/>
      <c r="G11" s="395"/>
      <c r="H11" s="394"/>
      <c r="I11" s="394"/>
      <c r="J11" s="394"/>
      <c r="K11" s="396"/>
      <c r="L11" s="2"/>
      <c r="M11" s="2"/>
    </row>
    <row r="12" spans="1:48" s="1" customFormat="1">
      <c r="A12" s="237"/>
      <c r="B12" s="222">
        <f>B28</f>
        <v>2</v>
      </c>
      <c r="C12" s="84" t="str">
        <f>UPPER(C28)</f>
        <v>FUNDAÇÕES E ESTRUTURAS</v>
      </c>
      <c r="D12" s="389"/>
      <c r="E12" s="390"/>
      <c r="F12" s="260"/>
      <c r="G12" s="261"/>
      <c r="H12" s="260"/>
      <c r="I12" s="260"/>
      <c r="J12" s="260"/>
      <c r="K12" s="379">
        <f>K35</f>
        <v>0</v>
      </c>
      <c r="L12" s="2"/>
      <c r="M12" s="2"/>
    </row>
    <row r="13" spans="1:48" s="1" customFormat="1">
      <c r="A13" s="237"/>
      <c r="B13" s="239"/>
      <c r="C13" s="391"/>
      <c r="D13" s="392"/>
      <c r="E13" s="393"/>
      <c r="F13" s="394"/>
      <c r="G13" s="395"/>
      <c r="H13" s="394"/>
      <c r="I13" s="394"/>
      <c r="J13" s="394"/>
      <c r="K13" s="396"/>
      <c r="L13" s="2"/>
      <c r="M13" s="2"/>
    </row>
    <row r="14" spans="1:48" s="1" customFormat="1">
      <c r="A14" s="237"/>
      <c r="B14" s="222">
        <f>B37</f>
        <v>3</v>
      </c>
      <c r="C14" s="84" t="str">
        <f>UPPER(C37)</f>
        <v>IMPERMEABILIZAÇÕES</v>
      </c>
      <c r="D14" s="389"/>
      <c r="E14" s="390"/>
      <c r="F14" s="260"/>
      <c r="G14" s="261"/>
      <c r="H14" s="260"/>
      <c r="I14" s="260"/>
      <c r="J14" s="260"/>
      <c r="K14" s="379">
        <f>K40</f>
        <v>0</v>
      </c>
      <c r="L14" s="2"/>
      <c r="M14" s="2"/>
    </row>
    <row r="15" spans="1:48" s="1" customFormat="1">
      <c r="A15" s="237"/>
      <c r="B15" s="239"/>
      <c r="C15" s="391"/>
      <c r="D15" s="392"/>
      <c r="E15" s="393"/>
      <c r="F15" s="394"/>
      <c r="G15" s="395"/>
      <c r="H15" s="394"/>
      <c r="I15" s="394"/>
      <c r="J15" s="394"/>
      <c r="K15" s="396"/>
      <c r="L15" s="2"/>
      <c r="M15" s="2"/>
    </row>
    <row r="16" spans="1:48" s="1" customFormat="1" ht="31.5">
      <c r="A16" s="237"/>
      <c r="B16" s="222">
        <f>B42</f>
        <v>4</v>
      </c>
      <c r="C16" s="84" t="str">
        <f>UPPER(C42)</f>
        <v>RECOMPOSIÇÃO DE PAVIMENTAÇÃO</v>
      </c>
      <c r="D16" s="389"/>
      <c r="E16" s="390"/>
      <c r="F16" s="260"/>
      <c r="G16" s="261"/>
      <c r="H16" s="260"/>
      <c r="I16" s="260"/>
      <c r="J16" s="260"/>
      <c r="K16" s="379">
        <f>K46</f>
        <v>0</v>
      </c>
      <c r="L16" s="2"/>
      <c r="M16" s="2"/>
    </row>
    <row r="17" spans="1:13" s="1" customFormat="1">
      <c r="A17" s="237"/>
      <c r="B17" s="222"/>
      <c r="C17" s="84"/>
      <c r="D17" s="389"/>
      <c r="E17" s="390"/>
      <c r="F17" s="260"/>
      <c r="G17" s="261"/>
      <c r="H17" s="260"/>
      <c r="I17" s="260"/>
      <c r="J17" s="260"/>
      <c r="K17" s="396"/>
      <c r="L17" s="2"/>
      <c r="M17" s="2"/>
    </row>
    <row r="18" spans="1:13" s="1" customFormat="1">
      <c r="A18" s="237"/>
      <c r="B18" s="262"/>
      <c r="C18" s="263" t="s">
        <v>7</v>
      </c>
      <c r="D18" s="397"/>
      <c r="E18" s="398"/>
      <c r="F18" s="263"/>
      <c r="G18" s="264"/>
      <c r="H18" s="263"/>
      <c r="I18" s="263"/>
      <c r="J18" s="263"/>
      <c r="K18" s="380">
        <f>SUM(K9:K17)</f>
        <v>0</v>
      </c>
      <c r="L18" s="3"/>
    </row>
    <row r="19" spans="1:13" s="1" customFormat="1">
      <c r="A19" s="237"/>
      <c r="B19" s="265"/>
      <c r="C19" s="266"/>
      <c r="D19" s="400"/>
      <c r="E19" s="401"/>
      <c r="F19" s="267"/>
      <c r="G19" s="268"/>
      <c r="H19" s="268"/>
      <c r="I19" s="268"/>
      <c r="J19" s="268"/>
      <c r="K19" s="4"/>
      <c r="M19" s="435"/>
    </row>
    <row r="20" spans="1:13" s="5" customFormat="1" ht="16.5" thickBot="1">
      <c r="A20" s="402"/>
      <c r="B20" s="269">
        <v>1</v>
      </c>
      <c r="C20" s="270" t="s">
        <v>33</v>
      </c>
      <c r="D20" s="403"/>
      <c r="E20" s="404"/>
      <c r="F20" s="405"/>
      <c r="G20" s="406"/>
      <c r="H20" s="407"/>
      <c r="I20" s="10"/>
      <c r="J20" s="407">
        <f t="shared" ref="J20:J26" si="0">ROUND(H20*(I20+1),2)</f>
        <v>0</v>
      </c>
      <c r="K20" s="408"/>
      <c r="L20" s="6"/>
      <c r="M20" s="7"/>
    </row>
    <row r="21" spans="1:13" s="8" customFormat="1" ht="48" thickBot="1">
      <c r="A21" s="247"/>
      <c r="B21" s="276" t="s">
        <v>14</v>
      </c>
      <c r="C21" s="277" t="s">
        <v>203</v>
      </c>
      <c r="D21" s="278"/>
      <c r="E21" s="279"/>
      <c r="F21" s="280" t="s">
        <v>32</v>
      </c>
      <c r="G21" s="281">
        <f>ROUND('Q-Descarregamento'!$C$18,2)</f>
        <v>114.98</v>
      </c>
      <c r="H21" s="300"/>
      <c r="I21" s="29">
        <f t="shared" ref="I21:I24" si="1">$K$6</f>
        <v>0.24179999999999999</v>
      </c>
      <c r="J21" s="299">
        <f>ROUND(H21*(I21+1),2)</f>
        <v>0</v>
      </c>
      <c r="K21" s="299">
        <f>ROUND(G21*J21,2)</f>
        <v>0</v>
      </c>
      <c r="M21" s="7"/>
    </row>
    <row r="22" spans="1:13" s="8" customFormat="1" ht="63.75" thickBot="1">
      <c r="A22" s="247"/>
      <c r="B22" s="276" t="s">
        <v>17</v>
      </c>
      <c r="C22" s="277" t="s">
        <v>204</v>
      </c>
      <c r="D22" s="278"/>
      <c r="E22" s="279"/>
      <c r="F22" s="280" t="s">
        <v>32</v>
      </c>
      <c r="G22" s="281">
        <f>ROUND('Q-Descarregamento'!$C$27,2)</f>
        <v>68.34</v>
      </c>
      <c r="H22" s="300"/>
      <c r="I22" s="29">
        <f t="shared" si="1"/>
        <v>0.24179999999999999</v>
      </c>
      <c r="J22" s="299">
        <f t="shared" ref="J22:J24" si="2">ROUND(H22*(I22+1),2)</f>
        <v>0</v>
      </c>
      <c r="K22" s="299">
        <f t="shared" ref="K22:K24" si="3">ROUND(G22*J22,2)</f>
        <v>0</v>
      </c>
      <c r="M22" s="7"/>
    </row>
    <row r="23" spans="1:13" s="8" customFormat="1" ht="79.5" thickBot="1">
      <c r="A23" s="247"/>
      <c r="B23" s="276" t="s">
        <v>18</v>
      </c>
      <c r="C23" s="277" t="s">
        <v>196</v>
      </c>
      <c r="D23" s="278"/>
      <c r="E23" s="279"/>
      <c r="F23" s="280" t="s">
        <v>32</v>
      </c>
      <c r="G23" s="281">
        <f>ROUND('Q-Descarregamento'!$C$37,2)</f>
        <v>60.63</v>
      </c>
      <c r="H23" s="300"/>
      <c r="I23" s="29">
        <f t="shared" si="1"/>
        <v>0.24179999999999999</v>
      </c>
      <c r="J23" s="299">
        <f t="shared" si="2"/>
        <v>0</v>
      </c>
      <c r="K23" s="299">
        <f t="shared" si="3"/>
        <v>0</v>
      </c>
      <c r="M23" s="7"/>
    </row>
    <row r="24" spans="1:13" s="8" customFormat="1" ht="32.25" thickBot="1">
      <c r="A24" s="247"/>
      <c r="B24" s="276" t="s">
        <v>19</v>
      </c>
      <c r="C24" s="277" t="s">
        <v>197</v>
      </c>
      <c r="D24" s="278"/>
      <c r="E24" s="279"/>
      <c r="F24" s="280" t="s">
        <v>37</v>
      </c>
      <c r="G24" s="281">
        <f>ROUND('Q-Descarregamento'!$C$46,2)</f>
        <v>606.32000000000005</v>
      </c>
      <c r="H24" s="300"/>
      <c r="I24" s="29">
        <f t="shared" si="1"/>
        <v>0.24179999999999999</v>
      </c>
      <c r="J24" s="299">
        <f t="shared" si="2"/>
        <v>0</v>
      </c>
      <c r="K24" s="299">
        <f t="shared" si="3"/>
        <v>0</v>
      </c>
      <c r="M24" s="7"/>
    </row>
    <row r="25" spans="1:13" s="5" customFormat="1">
      <c r="A25" s="402"/>
      <c r="B25" s="410"/>
      <c r="C25" s="411"/>
      <c r="D25" s="403"/>
      <c r="E25" s="404"/>
      <c r="F25" s="405"/>
      <c r="G25" s="406"/>
      <c r="H25" s="407"/>
      <c r="I25" s="10"/>
      <c r="J25" s="407">
        <f t="shared" si="0"/>
        <v>0</v>
      </c>
      <c r="K25" s="408"/>
      <c r="L25" s="6"/>
      <c r="M25" s="7"/>
    </row>
    <row r="26" spans="1:13" s="5" customFormat="1">
      <c r="A26" s="402"/>
      <c r="B26" s="410"/>
      <c r="C26" s="263" t="s">
        <v>24</v>
      </c>
      <c r="D26" s="412"/>
      <c r="E26" s="413"/>
      <c r="F26" s="414"/>
      <c r="G26" s="415"/>
      <c r="H26" s="416"/>
      <c r="I26" s="10"/>
      <c r="J26" s="407">
        <f t="shared" si="0"/>
        <v>0</v>
      </c>
      <c r="K26" s="301">
        <f>SUM(K21:K25)</f>
        <v>0</v>
      </c>
      <c r="L26" s="6"/>
      <c r="M26" s="7"/>
    </row>
    <row r="27" spans="1:13" s="5" customFormat="1">
      <c r="A27" s="402"/>
      <c r="B27" s="410"/>
      <c r="C27" s="437"/>
      <c r="D27" s="412"/>
      <c r="E27" s="413"/>
      <c r="F27" s="414"/>
      <c r="G27" s="415"/>
      <c r="H27" s="416"/>
      <c r="I27" s="10"/>
      <c r="J27" s="407"/>
      <c r="K27" s="422"/>
      <c r="L27" s="6"/>
      <c r="M27" s="7"/>
    </row>
    <row r="28" spans="1:13" s="5" customFormat="1" ht="16.5" thickBot="1">
      <c r="A28" s="402"/>
      <c r="B28" s="269">
        <v>2</v>
      </c>
      <c r="C28" s="270" t="s">
        <v>38</v>
      </c>
      <c r="D28" s="403"/>
      <c r="E28" s="404"/>
      <c r="F28" s="405"/>
      <c r="G28" s="406"/>
      <c r="H28" s="407"/>
      <c r="I28" s="10"/>
      <c r="J28" s="407">
        <f t="shared" ref="J28:J35" si="4">ROUND(H28*(I28+1),2)</f>
        <v>0</v>
      </c>
      <c r="K28" s="408"/>
      <c r="L28" s="6"/>
      <c r="M28" s="7"/>
    </row>
    <row r="29" spans="1:13" s="8" customFormat="1" ht="16.5" thickBot="1">
      <c r="A29" s="247"/>
      <c r="B29" s="276" t="s">
        <v>26</v>
      </c>
      <c r="C29" s="277" t="s">
        <v>198</v>
      </c>
      <c r="D29" s="278"/>
      <c r="E29" s="279"/>
      <c r="F29" s="280" t="s">
        <v>32</v>
      </c>
      <c r="G29" s="281">
        <f>ROUND('Q-Descarregamento'!$C$59,2)</f>
        <v>22.79</v>
      </c>
      <c r="H29" s="300"/>
      <c r="I29" s="29">
        <f t="shared" ref="I29:I33" si="5">$K$6</f>
        <v>0.24179999999999999</v>
      </c>
      <c r="J29" s="299">
        <f>ROUND(H29*(I29+1),2)</f>
        <v>0</v>
      </c>
      <c r="K29" s="299">
        <f>ROUND(G29*J29,2)</f>
        <v>0</v>
      </c>
      <c r="M29" s="7"/>
    </row>
    <row r="30" spans="1:13" s="8" customFormat="1" ht="16.5" thickBot="1">
      <c r="A30" s="247"/>
      <c r="B30" s="276" t="s">
        <v>34</v>
      </c>
      <c r="C30" s="277" t="s">
        <v>205</v>
      </c>
      <c r="D30" s="278"/>
      <c r="E30" s="279"/>
      <c r="F30" s="280" t="s">
        <v>16</v>
      </c>
      <c r="G30" s="281">
        <f>ROUND('Q-Descarregamento'!$C$81,2)</f>
        <v>22.86</v>
      </c>
      <c r="H30" s="300"/>
      <c r="I30" s="29">
        <f t="shared" si="5"/>
        <v>0.24179999999999999</v>
      </c>
      <c r="J30" s="299">
        <f t="shared" ref="J30:J33" si="6">ROUND(H30*(I30+1),2)</f>
        <v>0</v>
      </c>
      <c r="K30" s="299">
        <f t="shared" ref="K30:K33" si="7">ROUND(G30*J30,2)</f>
        <v>0</v>
      </c>
      <c r="M30" s="7"/>
    </row>
    <row r="31" spans="1:13" s="8" customFormat="1" ht="16.5" thickBot="1">
      <c r="A31" s="247"/>
      <c r="B31" s="276" t="s">
        <v>35</v>
      </c>
      <c r="C31" s="277" t="s">
        <v>42</v>
      </c>
      <c r="D31" s="278"/>
      <c r="E31" s="279"/>
      <c r="F31" s="280" t="s">
        <v>43</v>
      </c>
      <c r="G31" s="281">
        <f>ROUND('Q-Descarregamento'!$C$89,2)</f>
        <v>3750</v>
      </c>
      <c r="H31" s="300"/>
      <c r="I31" s="29">
        <f t="shared" si="5"/>
        <v>0.24179999999999999</v>
      </c>
      <c r="J31" s="299">
        <f t="shared" si="6"/>
        <v>0</v>
      </c>
      <c r="K31" s="299">
        <f t="shared" si="7"/>
        <v>0</v>
      </c>
      <c r="M31" s="7"/>
    </row>
    <row r="32" spans="1:13" s="8" customFormat="1" ht="48" thickBot="1">
      <c r="A32" s="247"/>
      <c r="B32" s="276" t="s">
        <v>36</v>
      </c>
      <c r="C32" s="277" t="s">
        <v>207</v>
      </c>
      <c r="D32" s="278"/>
      <c r="E32" s="279"/>
      <c r="F32" s="280" t="s">
        <v>32</v>
      </c>
      <c r="G32" s="281">
        <f>ROUND('Q-Descarregamento'!$C$111,2)</f>
        <v>43.73</v>
      </c>
      <c r="H32" s="300"/>
      <c r="I32" s="29">
        <f t="shared" si="5"/>
        <v>0.24179999999999999</v>
      </c>
      <c r="J32" s="299">
        <f t="shared" si="6"/>
        <v>0</v>
      </c>
      <c r="K32" s="299">
        <f t="shared" si="7"/>
        <v>0</v>
      </c>
      <c r="M32" s="7"/>
    </row>
    <row r="33" spans="1:13" s="8" customFormat="1" ht="32.25" thickBot="1">
      <c r="A33" s="247"/>
      <c r="B33" s="276" t="s">
        <v>70</v>
      </c>
      <c r="C33" s="277" t="s">
        <v>221</v>
      </c>
      <c r="D33" s="278"/>
      <c r="E33" s="279"/>
      <c r="F33" s="280" t="s">
        <v>30</v>
      </c>
      <c r="G33" s="281">
        <f>ROUND('Q-Descarregamento'!$C$120,2)</f>
        <v>1</v>
      </c>
      <c r="H33" s="300"/>
      <c r="I33" s="29">
        <f t="shared" si="5"/>
        <v>0.24179999999999999</v>
      </c>
      <c r="J33" s="299">
        <f t="shared" si="6"/>
        <v>0</v>
      </c>
      <c r="K33" s="299">
        <f t="shared" si="7"/>
        <v>0</v>
      </c>
      <c r="M33" s="436"/>
    </row>
    <row r="34" spans="1:13" s="5" customFormat="1">
      <c r="A34" s="402"/>
      <c r="B34" s="410"/>
      <c r="C34" s="411"/>
      <c r="D34" s="403"/>
      <c r="E34" s="404"/>
      <c r="F34" s="405"/>
      <c r="G34" s="406"/>
      <c r="H34" s="407"/>
      <c r="I34" s="29"/>
      <c r="J34" s="407">
        <f t="shared" si="4"/>
        <v>0</v>
      </c>
      <c r="K34" s="408"/>
      <c r="L34" s="6"/>
      <c r="M34" s="7"/>
    </row>
    <row r="35" spans="1:13" s="5" customFormat="1">
      <c r="A35" s="402"/>
      <c r="B35" s="410"/>
      <c r="C35" s="263" t="s">
        <v>29</v>
      </c>
      <c r="D35" s="412"/>
      <c r="E35" s="413"/>
      <c r="F35" s="414"/>
      <c r="G35" s="415"/>
      <c r="H35" s="416"/>
      <c r="I35" s="10"/>
      <c r="J35" s="407">
        <f t="shared" si="4"/>
        <v>0</v>
      </c>
      <c r="K35" s="301">
        <f>SUM(K29:K34)</f>
        <v>0</v>
      </c>
      <c r="L35" s="6"/>
      <c r="M35" s="7"/>
    </row>
    <row r="36" spans="1:13" s="5" customFormat="1">
      <c r="A36" s="402"/>
      <c r="B36" s="410"/>
      <c r="C36" s="437"/>
      <c r="D36" s="412"/>
      <c r="E36" s="413"/>
      <c r="F36" s="414"/>
      <c r="G36" s="415"/>
      <c r="H36" s="416"/>
      <c r="I36" s="10"/>
      <c r="J36" s="407"/>
      <c r="K36" s="422"/>
      <c r="L36" s="6"/>
      <c r="M36" s="7"/>
    </row>
    <row r="37" spans="1:13" s="5" customFormat="1" ht="16.5" thickBot="1">
      <c r="A37" s="402"/>
      <c r="B37" s="269">
        <v>3</v>
      </c>
      <c r="C37" s="270" t="s">
        <v>46</v>
      </c>
      <c r="D37" s="403"/>
      <c r="E37" s="404"/>
      <c r="F37" s="405"/>
      <c r="G37" s="406"/>
      <c r="H37" s="407"/>
      <c r="I37" s="10"/>
      <c r="J37" s="407">
        <f t="shared" ref="J37:J46" si="8">ROUND(H37*(I37+1),2)</f>
        <v>0</v>
      </c>
      <c r="K37" s="408"/>
      <c r="L37" s="6"/>
      <c r="M37" s="7"/>
    </row>
    <row r="38" spans="1:13" s="8" customFormat="1" ht="79.5" thickBot="1">
      <c r="A38" s="247"/>
      <c r="B38" s="276" t="s">
        <v>39</v>
      </c>
      <c r="C38" s="282" t="str">
        <f>'Resumo Cotações'!$C$8</f>
        <v xml:space="preserve">Mão de obra especializada para aplicação de sistema de impermeabilização composto por MC-DUR PowerCoat 2500 + MC DUR 1800 FF </v>
      </c>
      <c r="D38" s="278"/>
      <c r="E38" s="279"/>
      <c r="F38" s="280" t="str">
        <f>'Resumo Cotações'!$D$8</f>
        <v>m²</v>
      </c>
      <c r="G38" s="281">
        <f>ROUND('Q-Descarregamento'!$C$138,2)</f>
        <v>172.25</v>
      </c>
      <c r="H38" s="300"/>
      <c r="I38" s="29">
        <f t="shared" ref="I38" si="9">$K$6</f>
        <v>0.24179999999999999</v>
      </c>
      <c r="J38" s="299">
        <f>ROUND(H38*(I38+1),2)</f>
        <v>0</v>
      </c>
      <c r="K38" s="299">
        <f>ROUND(G38*J38,2)</f>
        <v>0</v>
      </c>
      <c r="M38" s="7"/>
    </row>
    <row r="39" spans="1:13" s="5" customFormat="1">
      <c r="A39" s="402"/>
      <c r="B39" s="410"/>
      <c r="C39" s="411"/>
      <c r="D39" s="403"/>
      <c r="E39" s="404"/>
      <c r="F39" s="405"/>
      <c r="G39" s="406"/>
      <c r="H39" s="407"/>
      <c r="I39" s="10"/>
      <c r="J39" s="407">
        <f t="shared" si="8"/>
        <v>0</v>
      </c>
      <c r="K39" s="408"/>
      <c r="L39" s="6"/>
      <c r="M39" s="7"/>
    </row>
    <row r="40" spans="1:13" s="5" customFormat="1">
      <c r="A40" s="402"/>
      <c r="B40" s="410"/>
      <c r="C40" s="263" t="s">
        <v>45</v>
      </c>
      <c r="D40" s="412"/>
      <c r="E40" s="413"/>
      <c r="F40" s="414"/>
      <c r="G40" s="415"/>
      <c r="H40" s="416"/>
      <c r="I40" s="10"/>
      <c r="J40" s="407">
        <f t="shared" si="8"/>
        <v>0</v>
      </c>
      <c r="K40" s="301">
        <f>SUM(K38:K39)</f>
        <v>0</v>
      </c>
      <c r="L40" s="6"/>
      <c r="M40" s="7"/>
    </row>
    <row r="41" spans="1:13" s="5" customFormat="1">
      <c r="A41" s="402"/>
      <c r="B41" s="438"/>
      <c r="C41" s="439"/>
      <c r="D41" s="440"/>
      <c r="E41" s="441"/>
      <c r="F41" s="442"/>
      <c r="G41" s="443"/>
      <c r="H41" s="444"/>
      <c r="I41" s="220"/>
      <c r="J41" s="444">
        <f t="shared" si="8"/>
        <v>0</v>
      </c>
      <c r="K41" s="445"/>
      <c r="L41" s="6"/>
      <c r="M41" s="7"/>
    </row>
    <row r="42" spans="1:13" s="5" customFormat="1" ht="16.5" thickBot="1">
      <c r="A42" s="402"/>
      <c r="B42" s="269">
        <v>4</v>
      </c>
      <c r="C42" s="270" t="s">
        <v>71</v>
      </c>
      <c r="D42" s="403"/>
      <c r="E42" s="404"/>
      <c r="F42" s="405"/>
      <c r="G42" s="406"/>
      <c r="H42" s="407"/>
      <c r="I42" s="10"/>
      <c r="J42" s="407">
        <f t="shared" si="8"/>
        <v>0</v>
      </c>
      <c r="K42" s="408"/>
      <c r="L42" s="6"/>
      <c r="M42" s="7"/>
    </row>
    <row r="43" spans="1:13" s="8" customFormat="1" ht="48" thickBot="1">
      <c r="A43" s="247"/>
      <c r="B43" s="276" t="s">
        <v>47</v>
      </c>
      <c r="C43" s="277" t="s">
        <v>52</v>
      </c>
      <c r="D43" s="278"/>
      <c r="E43" s="279"/>
      <c r="F43" s="280" t="s">
        <v>30</v>
      </c>
      <c r="G43" s="281">
        <f>ROUND('Q-Descarregamento'!$C$148,2)</f>
        <v>86</v>
      </c>
      <c r="H43" s="300"/>
      <c r="I43" s="29">
        <f t="shared" ref="I43:I44" si="10">$K$6</f>
        <v>0.24179999999999999</v>
      </c>
      <c r="J43" s="299">
        <f>ROUND(H43*(I43+1),2)</f>
        <v>0</v>
      </c>
      <c r="K43" s="299">
        <f>ROUND(G43*J43,2)</f>
        <v>0</v>
      </c>
      <c r="M43" s="7"/>
    </row>
    <row r="44" spans="1:13" s="8" customFormat="1" ht="48" thickBot="1">
      <c r="A44" s="247"/>
      <c r="B44" s="276" t="s">
        <v>72</v>
      </c>
      <c r="C44" s="277" t="s">
        <v>54</v>
      </c>
      <c r="D44" s="278"/>
      <c r="E44" s="279"/>
      <c r="F44" s="280" t="s">
        <v>30</v>
      </c>
      <c r="G44" s="281">
        <f>ROUND('Q-Descarregamento'!$C$156,2)</f>
        <v>26.5</v>
      </c>
      <c r="H44" s="300"/>
      <c r="I44" s="29">
        <f t="shared" si="10"/>
        <v>0.24179999999999999</v>
      </c>
      <c r="J44" s="299">
        <f>ROUND(H44*(I44+1),2)</f>
        <v>0</v>
      </c>
      <c r="K44" s="299">
        <f>ROUND(G44*J44,2)</f>
        <v>0</v>
      </c>
      <c r="M44" s="7"/>
    </row>
    <row r="45" spans="1:13" s="5" customFormat="1">
      <c r="A45" s="402"/>
      <c r="B45" s="410"/>
      <c r="C45" s="411"/>
      <c r="D45" s="403"/>
      <c r="E45" s="404"/>
      <c r="F45" s="405"/>
      <c r="G45" s="406"/>
      <c r="H45" s="407"/>
      <c r="I45" s="10"/>
      <c r="J45" s="407">
        <f t="shared" si="8"/>
        <v>0</v>
      </c>
      <c r="K45" s="408"/>
      <c r="L45" s="6"/>
      <c r="M45" s="7"/>
    </row>
    <row r="46" spans="1:13" s="5" customFormat="1">
      <c r="A46" s="402"/>
      <c r="B46" s="410"/>
      <c r="C46" s="263" t="s">
        <v>50</v>
      </c>
      <c r="D46" s="412"/>
      <c r="E46" s="413"/>
      <c r="F46" s="414"/>
      <c r="G46" s="415"/>
      <c r="H46" s="416"/>
      <c r="I46" s="10"/>
      <c r="J46" s="407">
        <f t="shared" si="8"/>
        <v>0</v>
      </c>
      <c r="K46" s="301">
        <f>SUM(K43:K45)</f>
        <v>0</v>
      </c>
      <c r="L46" s="6"/>
      <c r="M46" s="7"/>
    </row>
    <row r="47" spans="1:13" s="5" customFormat="1">
      <c r="A47" s="402"/>
      <c r="B47" s="410"/>
      <c r="C47" s="437"/>
      <c r="D47" s="412"/>
      <c r="E47" s="413"/>
      <c r="F47" s="414"/>
      <c r="G47" s="415"/>
      <c r="H47" s="416"/>
      <c r="I47" s="10"/>
      <c r="J47" s="407"/>
      <c r="K47" s="422"/>
      <c r="L47" s="6"/>
      <c r="M47" s="7"/>
    </row>
    <row r="48" spans="1:13" s="5" customFormat="1" ht="78.75">
      <c r="A48" s="402"/>
      <c r="B48" s="418"/>
      <c r="C48" s="289" t="s">
        <v>386</v>
      </c>
      <c r="D48" s="419"/>
      <c r="E48" s="413"/>
      <c r="F48" s="414"/>
      <c r="G48" s="415"/>
      <c r="H48" s="420"/>
      <c r="I48" s="421"/>
      <c r="J48" s="407"/>
      <c r="K48" s="422"/>
      <c r="L48" s="7"/>
    </row>
    <row r="49" spans="1:12" s="5" customFormat="1">
      <c r="A49" s="402"/>
      <c r="B49" s="418"/>
      <c r="C49" s="414"/>
      <c r="D49" s="423"/>
      <c r="E49" s="413"/>
      <c r="F49" s="414"/>
      <c r="G49" s="415"/>
      <c r="H49" s="420"/>
      <c r="I49" s="421"/>
      <c r="J49" s="407"/>
      <c r="K49" s="422"/>
      <c r="L49" s="7"/>
    </row>
    <row r="50" spans="1:12">
      <c r="B50" s="424"/>
      <c r="C50" s="291" t="s">
        <v>7</v>
      </c>
      <c r="D50" s="425"/>
      <c r="E50" s="426"/>
      <c r="F50" s="427"/>
      <c r="G50" s="428"/>
      <c r="H50" s="428"/>
      <c r="I50" s="428"/>
      <c r="J50" s="428"/>
      <c r="K50" s="302">
        <f>SUM(K20:K49)/2</f>
        <v>0</v>
      </c>
      <c r="L50" s="11"/>
    </row>
    <row r="51" spans="1:12">
      <c r="B51" s="243"/>
      <c r="C51" s="429"/>
      <c r="D51" s="430"/>
      <c r="E51" s="431"/>
      <c r="F51" s="432"/>
      <c r="G51" s="433"/>
      <c r="H51" s="434"/>
      <c r="I51" s="434"/>
      <c r="J51" s="434"/>
      <c r="K51" s="433"/>
    </row>
    <row r="52" spans="1:12">
      <c r="B52" s="244"/>
      <c r="H52" s="248"/>
      <c r="I52" s="248"/>
      <c r="J52" s="248"/>
    </row>
  </sheetData>
  <sheetProtection algorithmName="SHA-512" hashValue="HcggJDHJoeqAPwf8YlInhvs0KtFsc8kleE4H24QaZTojJfizIz47gitcfH0JvL1DmCZwOIL0xscoEAUJJlz6Rg==" saltValue="OUPvDDfs8mzb9DhEj0JdfQ==" spinCount="100000" sheet="1" objects="1" scenarios="1" formatColumns="0" formatRows="0"/>
  <mergeCells count="10">
    <mergeCell ref="B2:B3"/>
    <mergeCell ref="C2:K2"/>
    <mergeCell ref="C3:K3"/>
    <mergeCell ref="C7:G7"/>
    <mergeCell ref="H7:J7"/>
    <mergeCell ref="B4:B7"/>
    <mergeCell ref="C6:G6"/>
    <mergeCell ref="H6:J6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Antiqua,Negrito"&amp;10Rev-3&amp;C&amp;"Book Antiqua,Negrito"&amp;10Segunda Etapa&amp;R&amp;G</oddHeader>
    <oddFooter>&amp;L&amp;"Arial,Negrito"&amp;10CTR 464&amp;C&amp;"Arial,Negrito"&amp;10 4.&amp;P&amp;R&amp;"Arial,Itálico"&amp;10Origem: 408-Orçamento_Rel 6</oddFooter>
  </headerFooter>
  <rowBreaks count="2" manualBreakCount="2">
    <brk id="19" max="16383" man="1"/>
    <brk id="4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26</vt:i4>
      </vt:variant>
    </vt:vector>
  </HeadingPairs>
  <TitlesOfParts>
    <vt:vector size="40" baseType="lpstr">
      <vt:lpstr>ORIENTAÇÕES</vt:lpstr>
      <vt:lpstr>Resumo</vt:lpstr>
      <vt:lpstr>OS-Op Canteiro</vt:lpstr>
      <vt:lpstr>OS-Adeq Contenção</vt:lpstr>
      <vt:lpstr>C-2.1_01</vt:lpstr>
      <vt:lpstr>C-2.1_02</vt:lpstr>
      <vt:lpstr>ME-Adeq Contenção</vt:lpstr>
      <vt:lpstr>C-2.1_03</vt:lpstr>
      <vt:lpstr>OS-Descarregamento</vt:lpstr>
      <vt:lpstr>ME-Descarregamento</vt:lpstr>
      <vt:lpstr>Q-Op Canteiro</vt:lpstr>
      <vt:lpstr>Q-Adeq Contenção</vt:lpstr>
      <vt:lpstr>Q-Descarregamento</vt:lpstr>
      <vt:lpstr>Resumo Cotações</vt:lpstr>
      <vt:lpstr>'C-2.1_01'!Area_de_impressao</vt:lpstr>
      <vt:lpstr>'C-2.1_02'!Area_de_impressao</vt:lpstr>
      <vt:lpstr>'C-2.1_03'!Area_de_impressao</vt:lpstr>
      <vt:lpstr>'ME-Adeq Contenção'!Area_de_impressao</vt:lpstr>
      <vt:lpstr>'ME-Descarregamento'!Area_de_impressao</vt:lpstr>
      <vt:lpstr>'OS-Adeq Contenção'!Area_de_impressao</vt:lpstr>
      <vt:lpstr>'OS-Descarregamento'!Area_de_impressao</vt:lpstr>
      <vt:lpstr>'OS-Op Canteiro'!Area_de_impressao</vt:lpstr>
      <vt:lpstr>'Q-Adeq Contenção'!Area_de_impressao</vt:lpstr>
      <vt:lpstr>'Q-Descarregamento'!Area_de_impressao</vt:lpstr>
      <vt:lpstr>'Q-Op Canteiro'!Area_de_impressao</vt:lpstr>
      <vt:lpstr>Resumo!Area_de_impressao</vt:lpstr>
      <vt:lpstr>'Resumo Cotações'!Area_de_impressao</vt:lpstr>
      <vt:lpstr>'C-2.1_01'!Titulos_de_impressao</vt:lpstr>
      <vt:lpstr>'C-2.1_02'!Titulos_de_impressao</vt:lpstr>
      <vt:lpstr>'C-2.1_03'!Titulos_de_impressao</vt:lpstr>
      <vt:lpstr>'ME-Adeq Contenção'!Titulos_de_impressao</vt:lpstr>
      <vt:lpstr>'ME-Descarregamento'!Titulos_de_impressao</vt:lpstr>
      <vt:lpstr>'OS-Adeq Contenção'!Titulos_de_impressao</vt:lpstr>
      <vt:lpstr>'OS-Descarregamento'!Titulos_de_impressao</vt:lpstr>
      <vt:lpstr>'OS-Op Canteiro'!Titulos_de_impressao</vt:lpstr>
      <vt:lpstr>'Q-Adeq Contenção'!Titulos_de_impressao</vt:lpstr>
      <vt:lpstr>'Q-Descarregamento'!Titulos_de_impressao</vt:lpstr>
      <vt:lpstr>'Q-Op Canteiro'!Titulos_de_impressao</vt:lpstr>
      <vt:lpstr>Resumo!Titulos_de_impressao</vt:lpstr>
      <vt:lpstr>'Resumo Cotações'!Titulos_de_impressao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Proesplan</dc:creator>
  <cp:lastModifiedBy>Wallison Almeida de Oliveira</cp:lastModifiedBy>
  <cp:revision>19</cp:revision>
  <cp:lastPrinted>2023-10-05T18:04:02Z</cp:lastPrinted>
  <dcterms:created xsi:type="dcterms:W3CDTF">2019-04-29T17:41:49Z</dcterms:created>
  <dcterms:modified xsi:type="dcterms:W3CDTF">2023-11-07T13:16:48Z</dcterms:modified>
  <dc:language>pt-BR</dc:language>
</cp:coreProperties>
</file>