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BB1C87D0-CF7B-4B2A-8276-BFFDD269B8DA}" xr6:coauthVersionLast="36" xr6:coauthVersionMax="36" xr10:uidLastSave="{00000000-0000-0000-0000-000000000000}"/>
  <workbookProtection workbookAlgorithmName="SHA-512" workbookHashValue="Dnmj7VmTjwekwp5X+0AiF7fW721/vWAB8RptkbvCil/mo0n06LaMmBYXLbKXPYDywXX/Wzvm4iIgdYpx8CS9ww==" workbookSaltValue="D2PTiY39G2lq1wdKLufOSg==" workbookSpinCount="100000" lockStructure="1"/>
  <bookViews>
    <workbookView xWindow="0" yWindow="0" windowWidth="20490" windowHeight="7545" tabRatio="871" xr2:uid="{00000000-000D-0000-FFFF-FFFF00000000}"/>
  </bookViews>
  <sheets>
    <sheet name="ORIENTAÇÕES" sheetId="30" r:id="rId1"/>
    <sheet name="Resumo" sheetId="1" r:id="rId2"/>
    <sheet name="OS-Op Canteiro" sheetId="29" r:id="rId3"/>
    <sheet name="OS-Adequações PAC" sheetId="3" r:id="rId4"/>
    <sheet name="C-2.3_03" sheetId="20" r:id="rId5"/>
    <sheet name="C-2.3_02" sheetId="15" r:id="rId6"/>
    <sheet name="C-2.3_04" sheetId="19" r:id="rId7"/>
    <sheet name="ME-Adequações PAC" sheetId="4" r:id="rId8"/>
    <sheet name="Q-Op Canteiro" sheetId="27" state="hidden" r:id="rId9"/>
    <sheet name="Q-Adequações PAC" sheetId="25" state="hidden" r:id="rId10"/>
    <sheet name="C-2.3_01" sheetId="17" r:id="rId11"/>
    <sheet name="Resumo Cotações" sheetId="18" state="hidden" r:id="rId12"/>
  </sheets>
  <externalReferences>
    <externalReference r:id="rId13"/>
    <externalReference r:id="rId14"/>
  </externalReferences>
  <definedNames>
    <definedName name="A" localSheetId="8" hidden="1">'[1]BDI Com'!$C$44</definedName>
    <definedName name="A" hidden="1">'[1]BDI Com'!$C$44</definedName>
    <definedName name="_xlnm.Print_Area" localSheetId="10">'C-2.3_01'!$B$3:$I$19</definedName>
    <definedName name="_xlnm.Print_Area" localSheetId="5">'C-2.3_02'!$B$3:$I$16</definedName>
    <definedName name="_xlnm.Print_Area" localSheetId="4">'C-2.3_03'!$B$3:$I$18</definedName>
    <definedName name="_xlnm.Print_Area" localSheetId="6">'C-2.3_04'!$B$3:$I$15</definedName>
    <definedName name="_xlnm.Print_Area" localSheetId="7">'ME-Adequações PAC'!$B$2:$K$39</definedName>
    <definedName name="_xlnm.Print_Area" localSheetId="3">'OS-Adequações PAC'!$B$2:$K$134</definedName>
    <definedName name="_xlnm.Print_Area" localSheetId="2">'OS-Op Canteiro'!$B$2:$K$23</definedName>
    <definedName name="_xlnm.Print_Area" localSheetId="9">'Q-Adequações PAC'!$B$2:$D$819</definedName>
    <definedName name="_xlnm.Print_Area" localSheetId="8">'Q-Op Canteiro'!$B$2:$D$36</definedName>
    <definedName name="_xlnm.Print_Area" localSheetId="1">Resumo!$B$2:$K$20</definedName>
    <definedName name="_xlnm.Print_Area" localSheetId="11">'Resumo Cotações'!$B$2:$K$10</definedName>
    <definedName name="BDI_1" localSheetId="8" hidden="1">'[1]BDI Com'!$C$44</definedName>
    <definedName name="BDI_1" hidden="1">'[2]BDI Com'!$C$44</definedName>
    <definedName name="BDI_SERV_DES" localSheetId="9" hidden="1">'[1]BDI Com'!$C$44</definedName>
    <definedName name="BDI_SERV_DES" localSheetId="8" hidden="1">'[1]BDI Com'!$C$44</definedName>
    <definedName name="BDI_SERV_DES" hidden="1">'[2]BDI Com'!$C$44</definedName>
    <definedName name="_xlnm.Print_Titles" localSheetId="10">'C-2.3_01'!$3:$7</definedName>
    <definedName name="_xlnm.Print_Titles" localSheetId="5">'C-2.3_02'!$3:$7</definedName>
    <definedName name="_xlnm.Print_Titles" localSheetId="4">'C-2.3_03'!$3:$7</definedName>
    <definedName name="_xlnm.Print_Titles" localSheetId="6">'C-2.3_04'!$3:$7</definedName>
    <definedName name="_xlnm.Print_Titles" localSheetId="7">'ME-Adequações PAC'!$2:$9</definedName>
    <definedName name="_xlnm.Print_Titles" localSheetId="3">'OS-Adequações PAC'!$2:$9</definedName>
    <definedName name="_xlnm.Print_Titles" localSheetId="2">'OS-Op Canteiro'!$2:$9</definedName>
    <definedName name="_xlnm.Print_Titles" localSheetId="9">'Q-Adequações PAC'!$2:$4</definedName>
    <definedName name="_xlnm.Print_Titles" localSheetId="8">'Q-Op Canteiro'!$2:$4</definedName>
    <definedName name="_xlnm.Print_Titles" localSheetId="1">Resumo!$2:$9</definedName>
    <definedName name="_xlnm.Print_Titles" localSheetId="11">'Resumo Cotações'!$2:$3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56" i="3" l="1"/>
  <c r="I56" i="3"/>
  <c r="D176" i="25"/>
  <c r="D178" i="25" s="1"/>
  <c r="F56" i="3" s="1"/>
  <c r="C176" i="25"/>
  <c r="C178" i="25" s="1"/>
  <c r="G56" i="3" s="1"/>
  <c r="G64" i="3"/>
  <c r="I64" i="3"/>
  <c r="C361" i="25"/>
  <c r="C363" i="25" s="1"/>
  <c r="C57" i="3"/>
  <c r="I57" i="3"/>
  <c r="J57" i="3" s="1"/>
  <c r="C186" i="25"/>
  <c r="C188" i="25" s="1"/>
  <c r="G57" i="3" s="1"/>
  <c r="J64" i="3" l="1"/>
  <c r="K64" i="3" s="1"/>
  <c r="J56" i="3"/>
  <c r="K56" i="3" s="1"/>
  <c r="K57" i="3"/>
  <c r="C12" i="4" l="1"/>
  <c r="B12" i="4"/>
  <c r="J30" i="4"/>
  <c r="F34" i="4"/>
  <c r="C34" i="4"/>
  <c r="I34" i="4"/>
  <c r="I33" i="4"/>
  <c r="F33" i="4"/>
  <c r="C33" i="4"/>
  <c r="F115" i="3"/>
  <c r="C115" i="3"/>
  <c r="I66" i="3" l="1"/>
  <c r="J66" i="3" s="1"/>
  <c r="C353" i="25"/>
  <c r="I115" i="3"/>
  <c r="J34" i="4"/>
  <c r="J33" i="4"/>
  <c r="C792" i="25"/>
  <c r="C780" i="25"/>
  <c r="C785" i="25" s="1"/>
  <c r="C775" i="25"/>
  <c r="C784" i="25" s="1"/>
  <c r="C769" i="25"/>
  <c r="C764" i="25"/>
  <c r="J115" i="3" l="1"/>
  <c r="C786" i="25"/>
  <c r="C794" i="25" s="1"/>
  <c r="G34" i="4" l="1"/>
  <c r="K34" i="4" s="1"/>
  <c r="G33" i="4"/>
  <c r="K33" i="4" s="1"/>
  <c r="G115" i="3"/>
  <c r="K115" i="3" s="1"/>
  <c r="C73" i="25"/>
  <c r="D642" i="25"/>
  <c r="B642" i="25"/>
  <c r="C528" i="25"/>
  <c r="C522" i="25"/>
  <c r="C516" i="25"/>
  <c r="C510" i="25"/>
  <c r="B473" i="25"/>
  <c r="C473" i="25"/>
  <c r="B474" i="25"/>
  <c r="C474" i="25"/>
  <c r="D474" i="25"/>
  <c r="C472" i="25"/>
  <c r="D472" i="25"/>
  <c r="B472" i="25"/>
  <c r="B427" i="25"/>
  <c r="C427" i="25"/>
  <c r="D427" i="25"/>
  <c r="D469" i="25"/>
  <c r="C469" i="25"/>
  <c r="B469" i="25"/>
  <c r="D468" i="25"/>
  <c r="C468" i="25"/>
  <c r="B468" i="25"/>
  <c r="D467" i="25"/>
  <c r="C467" i="25"/>
  <c r="B467" i="25"/>
  <c r="D466" i="25"/>
  <c r="C466" i="25"/>
  <c r="B466" i="25"/>
  <c r="D465" i="25"/>
  <c r="C465" i="25"/>
  <c r="B465" i="25"/>
  <c r="D462" i="25"/>
  <c r="C462" i="25"/>
  <c r="B462" i="25"/>
  <c r="D461" i="25"/>
  <c r="C461" i="25"/>
  <c r="B461" i="25"/>
  <c r="D460" i="25"/>
  <c r="C460" i="25"/>
  <c r="B460" i="25"/>
  <c r="D459" i="25"/>
  <c r="C459" i="25"/>
  <c r="B459" i="25"/>
  <c r="D458" i="25"/>
  <c r="C458" i="25"/>
  <c r="B458" i="25"/>
  <c r="D455" i="25"/>
  <c r="C455" i="25"/>
  <c r="B455" i="25"/>
  <c r="D454" i="25"/>
  <c r="C454" i="25"/>
  <c r="B454" i="25"/>
  <c r="D453" i="25"/>
  <c r="C453" i="25"/>
  <c r="B453" i="25"/>
  <c r="D452" i="25"/>
  <c r="C452" i="25"/>
  <c r="B452" i="25"/>
  <c r="D451" i="25"/>
  <c r="C451" i="25"/>
  <c r="B451" i="25"/>
  <c r="D448" i="25"/>
  <c r="C448" i="25"/>
  <c r="B448" i="25"/>
  <c r="D447" i="25"/>
  <c r="C447" i="25"/>
  <c r="B447" i="25"/>
  <c r="D446" i="25"/>
  <c r="C446" i="25"/>
  <c r="B446" i="25"/>
  <c r="D445" i="25"/>
  <c r="C445" i="25"/>
  <c r="B445" i="25"/>
  <c r="D444" i="25"/>
  <c r="C444" i="25"/>
  <c r="B444" i="25"/>
  <c r="D441" i="25"/>
  <c r="C441" i="25"/>
  <c r="B441" i="25"/>
  <c r="D440" i="25"/>
  <c r="C440" i="25"/>
  <c r="B440" i="25"/>
  <c r="D439" i="25"/>
  <c r="C439" i="25"/>
  <c r="B439" i="25"/>
  <c r="D438" i="25"/>
  <c r="C438" i="25"/>
  <c r="B438" i="25"/>
  <c r="D437" i="25"/>
  <c r="C437" i="25"/>
  <c r="B437" i="25"/>
  <c r="B431" i="25"/>
  <c r="C431" i="25"/>
  <c r="D431" i="25"/>
  <c r="B432" i="25"/>
  <c r="C432" i="25"/>
  <c r="D432" i="25"/>
  <c r="B433" i="25"/>
  <c r="C433" i="25"/>
  <c r="D433" i="25"/>
  <c r="B434" i="25"/>
  <c r="C434" i="25"/>
  <c r="D434" i="25"/>
  <c r="C430" i="25"/>
  <c r="D430" i="25"/>
  <c r="B430" i="25"/>
  <c r="C283" i="25"/>
  <c r="C276" i="25"/>
  <c r="C269" i="25"/>
  <c r="C262" i="25"/>
  <c r="C255" i="25"/>
  <c r="C248" i="25"/>
  <c r="K36" i="4" l="1"/>
  <c r="K12" i="4" s="1"/>
  <c r="C705" i="25"/>
  <c r="C707" i="25" s="1"/>
  <c r="C530" i="25"/>
  <c r="C456" i="25"/>
  <c r="C475" i="25"/>
  <c r="C435" i="25"/>
  <c r="C449" i="25"/>
  <c r="C463" i="25"/>
  <c r="C442" i="25"/>
  <c r="C470" i="25"/>
  <c r="C68" i="25" l="1"/>
  <c r="C11" i="1" l="1"/>
  <c r="C10" i="1"/>
  <c r="B13" i="1"/>
  <c r="C15" i="29"/>
  <c r="D34" i="27"/>
  <c r="D31" i="27"/>
  <c r="C31" i="27"/>
  <c r="C32" i="27" s="1"/>
  <c r="C34" i="27" s="1"/>
  <c r="G15" i="29" s="1"/>
  <c r="B31" i="27"/>
  <c r="I15" i="29"/>
  <c r="C10" i="29"/>
  <c r="B10" i="29"/>
  <c r="J15" i="29" l="1"/>
  <c r="K15" i="29" s="1"/>
  <c r="D8" i="27" l="1"/>
  <c r="D10" i="27" s="1"/>
  <c r="C8" i="27"/>
  <c r="C10" i="27" s="1"/>
  <c r="D24" i="27"/>
  <c r="C24" i="27"/>
  <c r="D17" i="27"/>
  <c r="C17" i="27"/>
  <c r="K17" i="29" l="1"/>
  <c r="K10" i="29" s="1"/>
  <c r="K12" i="29" s="1"/>
  <c r="H11" i="1" s="1"/>
  <c r="D814" i="25"/>
  <c r="C814" i="25"/>
  <c r="B814" i="25"/>
  <c r="D813" i="25"/>
  <c r="C813" i="25"/>
  <c r="B813" i="25"/>
  <c r="D812" i="25"/>
  <c r="C812" i="25"/>
  <c r="B812" i="25"/>
  <c r="C805" i="25"/>
  <c r="C807" i="25" s="1"/>
  <c r="G120" i="3" s="1"/>
  <c r="D747" i="25"/>
  <c r="C747" i="25"/>
  <c r="B747" i="25"/>
  <c r="D746" i="25"/>
  <c r="C746" i="25"/>
  <c r="B746" i="25"/>
  <c r="D745" i="25"/>
  <c r="C745" i="25"/>
  <c r="B745" i="25"/>
  <c r="D744" i="25"/>
  <c r="C744" i="25"/>
  <c r="B744" i="25"/>
  <c r="B743" i="25"/>
  <c r="D740" i="25"/>
  <c r="C740" i="25"/>
  <c r="B740" i="25"/>
  <c r="D734" i="25"/>
  <c r="C734" i="25"/>
  <c r="B734" i="25"/>
  <c r="D722" i="25"/>
  <c r="D719" i="25"/>
  <c r="D718" i="25"/>
  <c r="D700" i="25"/>
  <c r="B699" i="25"/>
  <c r="D687" i="25"/>
  <c r="B687" i="25"/>
  <c r="C678" i="25"/>
  <c r="C680" i="25" s="1"/>
  <c r="B675" i="25"/>
  <c r="D665" i="25"/>
  <c r="B664" i="25"/>
  <c r="D654" i="25"/>
  <c r="B653" i="25"/>
  <c r="B700" i="25"/>
  <c r="C630" i="25"/>
  <c r="C632" i="25" s="1"/>
  <c r="G89" i="3" s="1"/>
  <c r="D620" i="25"/>
  <c r="C618" i="25"/>
  <c r="C620" i="25" s="1"/>
  <c r="G84" i="3" s="1"/>
  <c r="B614" i="25"/>
  <c r="B612" i="25"/>
  <c r="D607" i="25"/>
  <c r="C605" i="25"/>
  <c r="C607" i="25" s="1"/>
  <c r="G83" i="3" s="1"/>
  <c r="B601" i="25"/>
  <c r="C589" i="25"/>
  <c r="C588" i="25"/>
  <c r="B587" i="25"/>
  <c r="C578" i="25"/>
  <c r="C580" i="25" s="1"/>
  <c r="D564" i="25"/>
  <c r="C564" i="25"/>
  <c r="B564" i="25"/>
  <c r="D563" i="25"/>
  <c r="C563" i="25"/>
  <c r="B563" i="25"/>
  <c r="D562" i="25"/>
  <c r="C562" i="25"/>
  <c r="B562" i="25"/>
  <c r="D561" i="25"/>
  <c r="B561" i="25"/>
  <c r="D549" i="25"/>
  <c r="B549" i="25"/>
  <c r="D537" i="25"/>
  <c r="B537" i="25"/>
  <c r="C484" i="25"/>
  <c r="C486" i="25" s="1"/>
  <c r="G67" i="3" s="1"/>
  <c r="D416" i="25"/>
  <c r="C416" i="25"/>
  <c r="B416" i="25"/>
  <c r="D415" i="25"/>
  <c r="C415" i="25"/>
  <c r="B415" i="25"/>
  <c r="D414" i="25"/>
  <c r="C414" i="25"/>
  <c r="B414" i="25"/>
  <c r="D413" i="25"/>
  <c r="C413" i="25"/>
  <c r="B413" i="25"/>
  <c r="D410" i="25"/>
  <c r="C410" i="25"/>
  <c r="B410" i="25"/>
  <c r="D409" i="25"/>
  <c r="C409" i="25"/>
  <c r="B409" i="25"/>
  <c r="D408" i="25"/>
  <c r="C408" i="25"/>
  <c r="B408" i="25"/>
  <c r="D407" i="25"/>
  <c r="C407" i="25"/>
  <c r="B407" i="25"/>
  <c r="D404" i="25"/>
  <c r="C404" i="25"/>
  <c r="B404" i="25"/>
  <c r="D403" i="25"/>
  <c r="C403" i="25"/>
  <c r="B403" i="25"/>
  <c r="D402" i="25"/>
  <c r="C402" i="25"/>
  <c r="B402" i="25"/>
  <c r="D401" i="25"/>
  <c r="C401" i="25"/>
  <c r="B401" i="25"/>
  <c r="D400" i="25"/>
  <c r="C400" i="25"/>
  <c r="B400" i="25"/>
  <c r="D399" i="25"/>
  <c r="C399" i="25"/>
  <c r="B399" i="25"/>
  <c r="D398" i="25"/>
  <c r="C398" i="25"/>
  <c r="B398" i="25"/>
  <c r="B397" i="25"/>
  <c r="D396" i="25"/>
  <c r="C396" i="25"/>
  <c r="B396" i="25"/>
  <c r="D393" i="25"/>
  <c r="C393" i="25"/>
  <c r="B393" i="25"/>
  <c r="D392" i="25"/>
  <c r="C392" i="25"/>
  <c r="B392" i="25"/>
  <c r="D391" i="25"/>
  <c r="C391" i="25"/>
  <c r="B391" i="25"/>
  <c r="D390" i="25"/>
  <c r="C390" i="25"/>
  <c r="B390" i="25"/>
  <c r="D387" i="25"/>
  <c r="C387" i="25"/>
  <c r="B387" i="25"/>
  <c r="D386" i="25"/>
  <c r="C386" i="25"/>
  <c r="B386" i="25"/>
  <c r="D385" i="25"/>
  <c r="C385" i="25"/>
  <c r="B385" i="25"/>
  <c r="D384" i="25"/>
  <c r="C384" i="25"/>
  <c r="B384" i="25"/>
  <c r="D381" i="25"/>
  <c r="C381" i="25"/>
  <c r="B381" i="25"/>
  <c r="D380" i="25"/>
  <c r="C380" i="25"/>
  <c r="B380" i="25"/>
  <c r="D379" i="25"/>
  <c r="C379" i="25"/>
  <c r="B379" i="25"/>
  <c r="D378" i="25"/>
  <c r="C378" i="25"/>
  <c r="B378" i="25"/>
  <c r="D377" i="25"/>
  <c r="C377" i="25"/>
  <c r="B377" i="25"/>
  <c r="D376" i="25"/>
  <c r="C376" i="25"/>
  <c r="B376" i="25"/>
  <c r="D375" i="25"/>
  <c r="C375" i="25"/>
  <c r="B375" i="25"/>
  <c r="B374" i="25"/>
  <c r="D371" i="25"/>
  <c r="C371" i="25"/>
  <c r="B371" i="25"/>
  <c r="C355" i="25"/>
  <c r="G63" i="3" s="1"/>
  <c r="C344" i="25"/>
  <c r="C346" i="25" s="1"/>
  <c r="G62" i="3" s="1"/>
  <c r="D342" i="25"/>
  <c r="C334" i="25"/>
  <c r="C328" i="25"/>
  <c r="C322" i="25"/>
  <c r="C311" i="25"/>
  <c r="C305" i="25"/>
  <c r="C299" i="25"/>
  <c r="D287" i="25"/>
  <c r="D739" i="25" s="1"/>
  <c r="C287" i="25"/>
  <c r="C739" i="25" s="1"/>
  <c r="B287" i="25"/>
  <c r="B739" i="25" s="1"/>
  <c r="D286" i="25"/>
  <c r="D369" i="25" s="1"/>
  <c r="C286" i="25"/>
  <c r="C738" i="25" s="1"/>
  <c r="B286" i="25"/>
  <c r="B738" i="25" s="1"/>
  <c r="D285" i="25"/>
  <c r="D737" i="25" s="1"/>
  <c r="C285" i="25"/>
  <c r="C368" i="25" s="1"/>
  <c r="B285" i="25"/>
  <c r="B737" i="25" s="1"/>
  <c r="D239" i="25"/>
  <c r="C239" i="25"/>
  <c r="B239" i="25"/>
  <c r="D238" i="25"/>
  <c r="C238" i="25"/>
  <c r="B238" i="25"/>
  <c r="B237" i="25"/>
  <c r="D228" i="25"/>
  <c r="C228" i="25"/>
  <c r="B228" i="25"/>
  <c r="D227" i="25"/>
  <c r="C227" i="25"/>
  <c r="B227" i="25"/>
  <c r="D226" i="25"/>
  <c r="C226" i="25"/>
  <c r="B226" i="25"/>
  <c r="D222" i="25"/>
  <c r="C222" i="25"/>
  <c r="B222" i="25"/>
  <c r="D221" i="25"/>
  <c r="C221" i="25"/>
  <c r="B221" i="25"/>
  <c r="B220" i="25"/>
  <c r="C213" i="25"/>
  <c r="C207" i="25"/>
  <c r="C196" i="25"/>
  <c r="C198" i="25" s="1"/>
  <c r="G58" i="3" s="1"/>
  <c r="D165" i="25"/>
  <c r="B165" i="25"/>
  <c r="D155" i="25"/>
  <c r="D154" i="25"/>
  <c r="B154" i="25"/>
  <c r="D145" i="25"/>
  <c r="D144" i="25"/>
  <c r="D143" i="25"/>
  <c r="B143" i="25"/>
  <c r="C135" i="25"/>
  <c r="D114" i="25"/>
  <c r="B114" i="25"/>
  <c r="D110" i="25"/>
  <c r="B110" i="25"/>
  <c r="D105" i="25"/>
  <c r="B105" i="25"/>
  <c r="D100" i="25"/>
  <c r="B100" i="25"/>
  <c r="D95" i="25"/>
  <c r="B95" i="25"/>
  <c r="D90" i="25"/>
  <c r="B90" i="25"/>
  <c r="C83" i="25"/>
  <c r="C85" i="25" s="1"/>
  <c r="D56" i="25"/>
  <c r="D55" i="25"/>
  <c r="C52" i="25"/>
  <c r="C49" i="25"/>
  <c r="C37" i="25"/>
  <c r="B37" i="25"/>
  <c r="C36" i="25"/>
  <c r="B36" i="25"/>
  <c r="C29" i="25"/>
  <c r="C31" i="25" s="1"/>
  <c r="C20" i="25"/>
  <c r="C22" i="25" s="1"/>
  <c r="G38" i="3" s="1"/>
  <c r="C11" i="25"/>
  <c r="C13" i="25" s="1"/>
  <c r="C55" i="25" s="1"/>
  <c r="K22" i="29" l="1"/>
  <c r="B731" i="25"/>
  <c r="B424" i="25"/>
  <c r="B733" i="25"/>
  <c r="B426" i="25"/>
  <c r="D732" i="25"/>
  <c r="D425" i="25"/>
  <c r="D473" i="25"/>
  <c r="C732" i="25"/>
  <c r="C425" i="25"/>
  <c r="D733" i="25"/>
  <c r="D426" i="25"/>
  <c r="B732" i="25"/>
  <c r="B425" i="25"/>
  <c r="C733" i="25"/>
  <c r="C426" i="25"/>
  <c r="D126" i="25"/>
  <c r="C215" i="25"/>
  <c r="C38" i="25"/>
  <c r="C40" i="25" s="1"/>
  <c r="G40" i="3" s="1"/>
  <c r="B127" i="25"/>
  <c r="C590" i="25"/>
  <c r="C592" i="25" s="1"/>
  <c r="G82" i="3" s="1"/>
  <c r="G101" i="3"/>
  <c r="B125" i="25"/>
  <c r="C224" i="25"/>
  <c r="B654" i="25"/>
  <c r="B126" i="25"/>
  <c r="C126" i="25"/>
  <c r="C129" i="25" s="1"/>
  <c r="C132" i="25" s="1"/>
  <c r="D127" i="25"/>
  <c r="C230" i="25"/>
  <c r="C388" i="25"/>
  <c r="C394" i="25"/>
  <c r="C748" i="25"/>
  <c r="C719" i="25"/>
  <c r="G77" i="3"/>
  <c r="C100" i="25"/>
  <c r="C103" i="25" s="1"/>
  <c r="G39" i="3"/>
  <c r="C114" i="25"/>
  <c r="C116" i="25" s="1"/>
  <c r="G42" i="3"/>
  <c r="C405" i="25"/>
  <c r="C411" i="25"/>
  <c r="C417" i="25"/>
  <c r="C815" i="25"/>
  <c r="C817" i="25" s="1"/>
  <c r="G121" i="3" s="1"/>
  <c r="C90" i="25"/>
  <c r="C93" i="25" s="1"/>
  <c r="G37" i="3"/>
  <c r="C127" i="25"/>
  <c r="C130" i="25" s="1"/>
  <c r="C133" i="25" s="1"/>
  <c r="C382" i="25"/>
  <c r="G73" i="3"/>
  <c r="C687" i="25"/>
  <c r="C689" i="25" s="1"/>
  <c r="C691" i="25" s="1"/>
  <c r="G107" i="3" s="1"/>
  <c r="C718" i="25"/>
  <c r="C56" i="25"/>
  <c r="C57" i="25" s="1"/>
  <c r="C59" i="25" s="1"/>
  <c r="C95" i="25"/>
  <c r="C98" i="25" s="1"/>
  <c r="D368" i="25"/>
  <c r="B370" i="25"/>
  <c r="B665" i="25"/>
  <c r="C737" i="25"/>
  <c r="C741" i="25" s="1"/>
  <c r="D738" i="25"/>
  <c r="C241" i="25"/>
  <c r="B369" i="25"/>
  <c r="C370" i="25"/>
  <c r="C494" i="25"/>
  <c r="C496" i="25" s="1"/>
  <c r="C498" i="25" s="1"/>
  <c r="G68" i="3" s="1"/>
  <c r="B368" i="25"/>
  <c r="C369" i="25"/>
  <c r="D370" i="25"/>
  <c r="C289" i="25"/>
  <c r="C336" i="25" l="1"/>
  <c r="C735" i="25"/>
  <c r="C428" i="25"/>
  <c r="G61" i="3"/>
  <c r="C105" i="25"/>
  <c r="C108" i="25" s="1"/>
  <c r="C232" i="25"/>
  <c r="G60" i="3" s="1"/>
  <c r="C720" i="25"/>
  <c r="C722" i="25" s="1"/>
  <c r="G109" i="3" s="1"/>
  <c r="C134" i="25"/>
  <c r="C110" i="25"/>
  <c r="C112" i="25" s="1"/>
  <c r="G41" i="3"/>
  <c r="C144" i="25"/>
  <c r="G59" i="3"/>
  <c r="C131" i="25"/>
  <c r="C372" i="25"/>
  <c r="C561" i="25"/>
  <c r="C565" i="25" s="1"/>
  <c r="C567" i="25" s="1"/>
  <c r="C537" i="25"/>
  <c r="C540" i="25" s="1"/>
  <c r="C549" i="25"/>
  <c r="C554" i="25" s="1"/>
  <c r="C556" i="25" s="1"/>
  <c r="C477" i="25" l="1"/>
  <c r="G66" i="3" s="1"/>
  <c r="K66" i="3" s="1"/>
  <c r="C146" i="25"/>
  <c r="C750" i="25"/>
  <c r="G114" i="3" s="1"/>
  <c r="C542" i="25"/>
  <c r="C544" i="25" s="1"/>
  <c r="G74" i="3" s="1"/>
  <c r="C642" i="25"/>
  <c r="C700" i="25" s="1"/>
  <c r="C702" i="25" s="1"/>
  <c r="C709" i="25" s="1"/>
  <c r="C419" i="25"/>
  <c r="G65" i="3" s="1"/>
  <c r="C118" i="25"/>
  <c r="G43" i="3" s="1"/>
  <c r="G76" i="3"/>
  <c r="C145" i="25"/>
  <c r="G75" i="3"/>
  <c r="C136" i="25"/>
  <c r="C138" i="25" s="1"/>
  <c r="G108" i="3" l="1"/>
  <c r="C654" i="25"/>
  <c r="C655" i="25" s="1"/>
  <c r="C657" i="25" s="1"/>
  <c r="G95" i="3" s="1"/>
  <c r="C665" i="25"/>
  <c r="C666" i="25" s="1"/>
  <c r="C668" i="25" s="1"/>
  <c r="G96" i="3" s="1"/>
  <c r="C644" i="25"/>
  <c r="C646" i="25" s="1"/>
  <c r="G94" i="3" s="1"/>
  <c r="G48" i="3"/>
  <c r="C154" i="25"/>
  <c r="C143" i="25"/>
  <c r="C147" i="25" s="1"/>
  <c r="C149" i="25" s="1"/>
  <c r="C155" i="25" l="1"/>
  <c r="C157" i="25" s="1"/>
  <c r="C159" i="25" s="1"/>
  <c r="G49" i="3"/>
  <c r="C165" i="25" l="1"/>
  <c r="C166" i="25" s="1"/>
  <c r="C168" i="25" s="1"/>
  <c r="G51" i="3" s="1"/>
  <c r="G50" i="3"/>
  <c r="F28" i="4"/>
  <c r="C28" i="4"/>
  <c r="C17" i="1"/>
  <c r="C16" i="1"/>
  <c r="C14" i="1"/>
  <c r="C13" i="1"/>
  <c r="F17" i="4"/>
  <c r="C17" i="4"/>
  <c r="F27" i="4" l="1"/>
  <c r="C27" i="4"/>
  <c r="F23" i="4"/>
  <c r="E23" i="4"/>
  <c r="D23" i="4"/>
  <c r="C23" i="4"/>
  <c r="G13" i="17"/>
  <c r="G15" i="17"/>
  <c r="G16" i="17"/>
  <c r="G17" i="17"/>
  <c r="E14" i="17"/>
  <c r="G14" i="17" s="1"/>
  <c r="E12" i="17"/>
  <c r="E11" i="17"/>
  <c r="G11" i="17" s="1"/>
  <c r="B12" i="17"/>
  <c r="B13" i="17" s="1"/>
  <c r="B14" i="17" s="1"/>
  <c r="B15" i="17" s="1"/>
  <c r="B16" i="17" s="1"/>
  <c r="B17" i="17" s="1"/>
  <c r="F82" i="3"/>
  <c r="E82" i="3"/>
  <c r="D82" i="3"/>
  <c r="C82" i="3"/>
  <c r="G12" i="20"/>
  <c r="G13" i="20"/>
  <c r="G14" i="20"/>
  <c r="G15" i="20"/>
  <c r="G16" i="20"/>
  <c r="G11" i="20"/>
  <c r="B12" i="20"/>
  <c r="B13" i="20" s="1"/>
  <c r="B14" i="20" s="1"/>
  <c r="B15" i="20" s="1"/>
  <c r="B16" i="20" s="1"/>
  <c r="F128" i="3"/>
  <c r="E128" i="3"/>
  <c r="D128" i="3"/>
  <c r="C128" i="3"/>
  <c r="E13" i="19"/>
  <c r="G13" i="19" s="1"/>
  <c r="E12" i="19"/>
  <c r="G12" i="19" s="1"/>
  <c r="B12" i="19"/>
  <c r="B13" i="19" s="1"/>
  <c r="E11" i="19"/>
  <c r="G11" i="19" s="1"/>
  <c r="F127" i="3"/>
  <c r="E127" i="3"/>
  <c r="D127" i="3"/>
  <c r="C127" i="3"/>
  <c r="G14" i="15"/>
  <c r="E13" i="15"/>
  <c r="G13" i="15" s="1"/>
  <c r="E12" i="15"/>
  <c r="G12" i="15" s="1"/>
  <c r="E11" i="15"/>
  <c r="G11" i="15" s="1"/>
  <c r="D12" i="17"/>
  <c r="C12" i="17"/>
  <c r="B12" i="15"/>
  <c r="B13" i="15" s="1"/>
  <c r="B14" i="15" s="1"/>
  <c r="G18" i="20" l="1"/>
  <c r="H82" i="3" s="1"/>
  <c r="G16" i="15"/>
  <c r="H127" i="3" s="1"/>
  <c r="G12" i="17"/>
  <c r="G19" i="17" s="1"/>
  <c r="H23" i="4" s="1"/>
  <c r="G15" i="19"/>
  <c r="H128" i="3" s="1"/>
  <c r="I28" i="4" l="1"/>
  <c r="J28" i="4" s="1"/>
  <c r="K28" i="4" s="1"/>
  <c r="I27" i="4"/>
  <c r="J27" i="4" s="1"/>
  <c r="K27" i="4" s="1"/>
  <c r="I26" i="4"/>
  <c r="J26" i="4" s="1"/>
  <c r="K26" i="4" s="1"/>
  <c r="I25" i="4"/>
  <c r="J25" i="4" s="1"/>
  <c r="K25" i="4" s="1"/>
  <c r="I24" i="4"/>
  <c r="J24" i="4" s="1"/>
  <c r="K24" i="4" s="1"/>
  <c r="I23" i="4"/>
  <c r="J23" i="4" s="1"/>
  <c r="K23" i="4" s="1"/>
  <c r="I22" i="4"/>
  <c r="J22" i="4" s="1"/>
  <c r="K22" i="4" s="1"/>
  <c r="I21" i="4"/>
  <c r="J21" i="4" s="1"/>
  <c r="K21" i="4" s="1"/>
  <c r="I20" i="4"/>
  <c r="J20" i="4" s="1"/>
  <c r="K20" i="4" s="1"/>
  <c r="I19" i="4"/>
  <c r="J19" i="4" s="1"/>
  <c r="K19" i="4" s="1"/>
  <c r="I18" i="4"/>
  <c r="J18" i="4" s="1"/>
  <c r="K18" i="4" s="1"/>
  <c r="I17" i="4"/>
  <c r="J17" i="4" s="1"/>
  <c r="K17" i="4" s="1"/>
  <c r="I128" i="3"/>
  <c r="J128" i="3" s="1"/>
  <c r="K128" i="3" s="1"/>
  <c r="I127" i="3"/>
  <c r="J127" i="3" s="1"/>
  <c r="K127" i="3" s="1"/>
  <c r="I121" i="3"/>
  <c r="J121" i="3" s="1"/>
  <c r="K121" i="3" s="1"/>
  <c r="I120" i="3"/>
  <c r="J120" i="3" s="1"/>
  <c r="K120" i="3" s="1"/>
  <c r="I114" i="3"/>
  <c r="J114" i="3" s="1"/>
  <c r="K114" i="3" s="1"/>
  <c r="K117" i="3" s="1"/>
  <c r="K28" i="3" s="1"/>
  <c r="I109" i="3"/>
  <c r="J109" i="3" s="1"/>
  <c r="K109" i="3" s="1"/>
  <c r="I108" i="3"/>
  <c r="J108" i="3" s="1"/>
  <c r="K108" i="3" s="1"/>
  <c r="I107" i="3"/>
  <c r="J107" i="3" s="1"/>
  <c r="K107" i="3" s="1"/>
  <c r="I101" i="3"/>
  <c r="J101" i="3" s="1"/>
  <c r="K101" i="3" s="1"/>
  <c r="K103" i="3" s="1"/>
  <c r="K24" i="3" s="1"/>
  <c r="I96" i="3"/>
  <c r="J96" i="3" s="1"/>
  <c r="K96" i="3" s="1"/>
  <c r="I95" i="3"/>
  <c r="J95" i="3" s="1"/>
  <c r="K95" i="3" s="1"/>
  <c r="I94" i="3"/>
  <c r="J94" i="3" s="1"/>
  <c r="K94" i="3" s="1"/>
  <c r="I89" i="3"/>
  <c r="J89" i="3" s="1"/>
  <c r="K89" i="3" s="1"/>
  <c r="K91" i="3" s="1"/>
  <c r="K20" i="3" s="1"/>
  <c r="I84" i="3"/>
  <c r="J84" i="3" s="1"/>
  <c r="K84" i="3" s="1"/>
  <c r="I83" i="3"/>
  <c r="J83" i="3" s="1"/>
  <c r="K83" i="3" s="1"/>
  <c r="I82" i="3"/>
  <c r="J82" i="3" s="1"/>
  <c r="K82" i="3" s="1"/>
  <c r="I77" i="3"/>
  <c r="J77" i="3" s="1"/>
  <c r="K77" i="3" s="1"/>
  <c r="I76" i="3"/>
  <c r="J76" i="3" s="1"/>
  <c r="K76" i="3" s="1"/>
  <c r="I75" i="3"/>
  <c r="J75" i="3" s="1"/>
  <c r="K75" i="3" s="1"/>
  <c r="I74" i="3"/>
  <c r="J74" i="3" s="1"/>
  <c r="K74" i="3" s="1"/>
  <c r="I73" i="3"/>
  <c r="J73" i="3" s="1"/>
  <c r="K73" i="3" s="1"/>
  <c r="I68" i="3"/>
  <c r="J68" i="3" s="1"/>
  <c r="K68" i="3" s="1"/>
  <c r="I67" i="3"/>
  <c r="I65" i="3"/>
  <c r="J65" i="3" s="1"/>
  <c r="K65" i="3" s="1"/>
  <c r="I63" i="3"/>
  <c r="I62" i="3"/>
  <c r="J62" i="3" s="1"/>
  <c r="K62" i="3" s="1"/>
  <c r="I61" i="3"/>
  <c r="I60" i="3"/>
  <c r="J60" i="3" s="1"/>
  <c r="K60" i="3" s="1"/>
  <c r="I59" i="3"/>
  <c r="J59" i="3" s="1"/>
  <c r="K59" i="3" s="1"/>
  <c r="I58" i="3"/>
  <c r="J58" i="3" s="1"/>
  <c r="K58" i="3" s="1"/>
  <c r="I51" i="3"/>
  <c r="J51" i="3" s="1"/>
  <c r="K51" i="3" s="1"/>
  <c r="I50" i="3"/>
  <c r="J50" i="3" s="1"/>
  <c r="K50" i="3" s="1"/>
  <c r="I49" i="3"/>
  <c r="I48" i="3"/>
  <c r="I43" i="3"/>
  <c r="J43" i="3" s="1"/>
  <c r="K43" i="3" s="1"/>
  <c r="I42" i="3"/>
  <c r="J42" i="3" s="1"/>
  <c r="K42" i="3" s="1"/>
  <c r="I41" i="3"/>
  <c r="J41" i="3" s="1"/>
  <c r="K41" i="3" s="1"/>
  <c r="I40" i="3"/>
  <c r="J40" i="3" s="1"/>
  <c r="K40" i="3" s="1"/>
  <c r="I39" i="3"/>
  <c r="J39" i="3" s="1"/>
  <c r="K39" i="3" s="1"/>
  <c r="I38" i="3"/>
  <c r="J38" i="3" s="1"/>
  <c r="K38" i="3" s="1"/>
  <c r="I37" i="3"/>
  <c r="J37" i="3" s="1"/>
  <c r="K37" i="3" s="1"/>
  <c r="C10" i="4"/>
  <c r="B10" i="4"/>
  <c r="C32" i="3"/>
  <c r="B32" i="3"/>
  <c r="C30" i="3"/>
  <c r="B30" i="3"/>
  <c r="C28" i="3"/>
  <c r="B28" i="3"/>
  <c r="C26" i="3"/>
  <c r="B26" i="3"/>
  <c r="C24" i="3"/>
  <c r="B24" i="3"/>
  <c r="C22" i="3"/>
  <c r="B22" i="3"/>
  <c r="C20" i="3"/>
  <c r="B20" i="3"/>
  <c r="C18" i="3"/>
  <c r="B18" i="3"/>
  <c r="C16" i="3"/>
  <c r="B16" i="3"/>
  <c r="C14" i="3"/>
  <c r="B14" i="3"/>
  <c r="C12" i="3"/>
  <c r="B12" i="3"/>
  <c r="C10" i="3"/>
  <c r="B10" i="3"/>
  <c r="K30" i="4" l="1"/>
  <c r="K10" i="4" s="1"/>
  <c r="K14" i="4" s="1"/>
  <c r="K123" i="3"/>
  <c r="K30" i="3" s="1"/>
  <c r="K111" i="3"/>
  <c r="K26" i="3" s="1"/>
  <c r="K86" i="3"/>
  <c r="K18" i="3" s="1"/>
  <c r="J61" i="3"/>
  <c r="K61" i="3" s="1"/>
  <c r="K98" i="3"/>
  <c r="K22" i="3" s="1"/>
  <c r="K45" i="3"/>
  <c r="K10" i="3" s="1"/>
  <c r="J48" i="3"/>
  <c r="K48" i="3" s="1"/>
  <c r="J63" i="3"/>
  <c r="K63" i="3" s="1"/>
  <c r="K79" i="3"/>
  <c r="K16" i="3" s="1"/>
  <c r="K130" i="3"/>
  <c r="K32" i="3" s="1"/>
  <c r="J49" i="3"/>
  <c r="K49" i="3" s="1"/>
  <c r="J67" i="3"/>
  <c r="K67" i="3" s="1"/>
  <c r="J37" i="4"/>
  <c r="J36" i="4"/>
  <c r="J35" i="4"/>
  <c r="J130" i="3"/>
  <c r="J129" i="3"/>
  <c r="J126" i="3"/>
  <c r="J123" i="3"/>
  <c r="J122" i="3"/>
  <c r="J119" i="3"/>
  <c r="J118" i="3"/>
  <c r="J117" i="3"/>
  <c r="J116" i="3"/>
  <c r="J113" i="3"/>
  <c r="J112" i="3"/>
  <c r="J111" i="3"/>
  <c r="J110" i="3"/>
  <c r="J106" i="3"/>
  <c r="J104" i="3"/>
  <c r="J103" i="3"/>
  <c r="J102" i="3"/>
  <c r="J99" i="3"/>
  <c r="J98" i="3"/>
  <c r="J97" i="3"/>
  <c r="J93" i="3"/>
  <c r="J92" i="3"/>
  <c r="J91" i="3"/>
  <c r="J90" i="3"/>
  <c r="J88" i="3"/>
  <c r="J87" i="3"/>
  <c r="J86" i="3"/>
  <c r="J85" i="3"/>
  <c r="J81" i="3"/>
  <c r="J80" i="3"/>
  <c r="J79" i="3"/>
  <c r="J78" i="3"/>
  <c r="J72" i="3"/>
  <c r="J70" i="3"/>
  <c r="J69" i="3"/>
  <c r="J55" i="3"/>
  <c r="J53" i="3"/>
  <c r="J52" i="3"/>
  <c r="J47" i="3"/>
  <c r="J46" i="3"/>
  <c r="B16" i="1"/>
  <c r="K70" i="3" l="1"/>
  <c r="K14" i="3" s="1"/>
  <c r="K38" i="4"/>
  <c r="K53" i="3"/>
  <c r="K12" i="3" s="1"/>
  <c r="K34" i="3" l="1"/>
  <c r="H14" i="1" s="1"/>
  <c r="K133" i="3"/>
  <c r="H17" i="1"/>
  <c r="H1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82" authorId="0" shapeId="0" xr:uid="{9F7C77DB-4597-4B2F-ACC6-C3E9D244047D}">
      <text>
        <r>
          <rPr>
            <b/>
            <sz val="9"/>
            <color indexed="81"/>
            <rFont val="Segoe UI"/>
            <charset val="1"/>
          </rPr>
          <t>O VALOR DESTE ITEM É DADO PELA SOMATÓRIA DA PLANILHA "C-2.3_03", PREENCHA A PLANILHA DA ABA "C-2.3_03"</t>
        </r>
      </text>
    </comment>
    <comment ref="H127" authorId="0" shapeId="0" xr:uid="{2662F77D-955B-45D2-889E-FC977092DED2}">
      <text>
        <r>
          <rPr>
            <b/>
            <sz val="9"/>
            <color indexed="81"/>
            <rFont val="Segoe UI"/>
            <charset val="1"/>
          </rPr>
          <t>O VALOR DESTE ITEM É DADO PELA SOMATÓRIA DA PLANILHA "C-2.3_02", PREENCHA A PLANILHA DA ABA "C-2.3_02"</t>
        </r>
      </text>
    </comment>
    <comment ref="H128" authorId="0" shapeId="0" xr:uid="{A5E72D54-A8EA-4481-B9BD-3D1753CA6311}">
      <text>
        <r>
          <rPr>
            <b/>
            <sz val="9"/>
            <color indexed="81"/>
            <rFont val="Segoe UI"/>
            <charset val="1"/>
          </rPr>
          <t>O VALOR DESTE ITEM É DADO PELA SOMATÓRIA DA PLANILHA "C-2.3_04", PREENCHA A PLANILHA DA ABA "C-2.3_04"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23" authorId="0" shapeId="0" xr:uid="{2A1B3158-90D7-4EC5-BF07-120E74A3794F}">
      <text>
        <r>
          <rPr>
            <b/>
            <sz val="9"/>
            <color indexed="81"/>
            <rFont val="Segoe UI"/>
            <family val="2"/>
          </rPr>
          <t>O VALOR DESTE ITEM É DADO PELA SOMATÓRIA DAS PLANILHA "C-2.3_01", PREENCHA A PLANILHA DA ABA "C-2.3_01"</t>
        </r>
      </text>
    </comment>
  </commentList>
</comments>
</file>

<file path=xl/sharedStrings.xml><?xml version="1.0" encoding="utf-8"?>
<sst xmlns="http://schemas.openxmlformats.org/spreadsheetml/2006/main" count="1311" uniqueCount="463">
  <si>
    <t>SEMAE</t>
  </si>
  <si>
    <t>SERVIÇO MUNICIPAL DE ÁGUA E ESGOTO DE PIRACICABA</t>
  </si>
  <si>
    <t>OBRA</t>
  </si>
  <si>
    <t>Obras Civis e Serviços:</t>
  </si>
  <si>
    <t>Materiais e Equipamentos:</t>
  </si>
  <si>
    <t>Item</t>
  </si>
  <si>
    <t>Discriminação</t>
  </si>
  <si>
    <t>TOTAL</t>
  </si>
  <si>
    <t>OBRAS CIVIS E SERVIÇOS</t>
  </si>
  <si>
    <t>Código</t>
  </si>
  <si>
    <t>Fonte</t>
  </si>
  <si>
    <t>Unid.</t>
  </si>
  <si>
    <t>Quant.</t>
  </si>
  <si>
    <t>BDI Aplicado (%)</t>
  </si>
  <si>
    <t>1.1</t>
  </si>
  <si>
    <t>SABESP</t>
  </si>
  <si>
    <t>m²</t>
  </si>
  <si>
    <t>Subtotal 1</t>
  </si>
  <si>
    <t>Operação e Manutenção do Canteiro de Obras</t>
  </si>
  <si>
    <t>2.1</t>
  </si>
  <si>
    <t>COMP.</t>
  </si>
  <si>
    <t>mês</t>
  </si>
  <si>
    <t>Subtotal 2</t>
  </si>
  <si>
    <t>Demolições / Retiradas</t>
  </si>
  <si>
    <t>Remoção de portas, de forma manual, sem reaproveitamento</t>
  </si>
  <si>
    <t>SINAPI</t>
  </si>
  <si>
    <t>1.2</t>
  </si>
  <si>
    <t>Remoção de janelas, de forma manual, sem reaproveitamento</t>
  </si>
  <si>
    <t>1.3</t>
  </si>
  <si>
    <t>Remoção de trama metálica ou de madeira para forro, de forma manual, sem reaproveitamento</t>
  </si>
  <si>
    <t>1.4</t>
  </si>
  <si>
    <t>Remoção de telhas de fibrocimento, metálica e cerâmica, de forma manual, sem reaproveitamento</t>
  </si>
  <si>
    <t>1.5</t>
  </si>
  <si>
    <t>Demolição de alvenaria, de forma manual, sem reaproveitamento</t>
  </si>
  <si>
    <t>m³</t>
  </si>
  <si>
    <t>1.6</t>
  </si>
  <si>
    <t>Demolição de lajes, de forma manual, sem reaproveitamento</t>
  </si>
  <si>
    <t>1.7</t>
  </si>
  <si>
    <t>Remoção de entulho inclusive a carga, transporte e descarga em bota fora a qualquer distância</t>
  </si>
  <si>
    <t>Movimento de Terra</t>
  </si>
  <si>
    <t>Escavação manual de poços e cavas, em solo não rochoso</t>
  </si>
  <si>
    <t>2.2</t>
  </si>
  <si>
    <t>2.3</t>
  </si>
  <si>
    <t>2.4</t>
  </si>
  <si>
    <t>m³ x km</t>
  </si>
  <si>
    <t>Fundações e Estruturas</t>
  </si>
  <si>
    <t>3.1</t>
  </si>
  <si>
    <t>Broca de concreto, diâmetro 25cm</t>
  </si>
  <si>
    <t>m</t>
  </si>
  <si>
    <t>3.2</t>
  </si>
  <si>
    <t>3.3</t>
  </si>
  <si>
    <t>Lastro de concreto magro</t>
  </si>
  <si>
    <t>3.4</t>
  </si>
  <si>
    <t>3.5</t>
  </si>
  <si>
    <t>3.6</t>
  </si>
  <si>
    <t>Armação em aço CA-50</t>
  </si>
  <si>
    <t>kg</t>
  </si>
  <si>
    <t>3.7</t>
  </si>
  <si>
    <t>3.8</t>
  </si>
  <si>
    <t>Caixa de alvenaria de 1/2 tijolo - 0,30 x 0,30m</t>
  </si>
  <si>
    <t>3.9</t>
  </si>
  <si>
    <t>3.10</t>
  </si>
  <si>
    <t>Subtotal 3</t>
  </si>
  <si>
    <t>Alvenaria</t>
  </si>
  <si>
    <t>4.1</t>
  </si>
  <si>
    <t>unid</t>
  </si>
  <si>
    <t>4.2</t>
  </si>
  <si>
    <t>Bloco de concreto estrutural 19x19x39cm (NBR 6136)</t>
  </si>
  <si>
    <t>4.3</t>
  </si>
  <si>
    <t>h</t>
  </si>
  <si>
    <t>4.4</t>
  </si>
  <si>
    <t>4.5</t>
  </si>
  <si>
    <t>Alvenaria com elemento vazado - concreto</t>
  </si>
  <si>
    <t>Subtotal 4</t>
  </si>
  <si>
    <t>Coberturas / Estruturas</t>
  </si>
  <si>
    <t>5.1</t>
  </si>
  <si>
    <t>Telhamento com telha tipo sanduíche, incluso içamento e instalação</t>
  </si>
  <si>
    <t>5.2</t>
  </si>
  <si>
    <t>Perfil "I" de aço laminado, abas inclinadas, "I" 152 x 22</t>
  </si>
  <si>
    <t>5.3</t>
  </si>
  <si>
    <t>Subtotal 5</t>
  </si>
  <si>
    <t>Esquadrias Metálicas</t>
  </si>
  <si>
    <t>6.1</t>
  </si>
  <si>
    <t>Porta metálica, 1 folha</t>
  </si>
  <si>
    <t>Subtotal 6</t>
  </si>
  <si>
    <t>Revestimentos</t>
  </si>
  <si>
    <t>7.1</t>
  </si>
  <si>
    <t>7.2</t>
  </si>
  <si>
    <t>Chapisco</t>
  </si>
  <si>
    <t>7.3</t>
  </si>
  <si>
    <t>Emboço</t>
  </si>
  <si>
    <t>Subtotal 7</t>
  </si>
  <si>
    <t>Pisos</t>
  </si>
  <si>
    <t>8.1</t>
  </si>
  <si>
    <t>Piso cimentado liso</t>
  </si>
  <si>
    <t>Subtotal 8</t>
  </si>
  <si>
    <t>Pinturas</t>
  </si>
  <si>
    <t>9.1</t>
  </si>
  <si>
    <t>Pintura grafite ou alumínio em metal</t>
  </si>
  <si>
    <t>9.2</t>
  </si>
  <si>
    <t>Pintura em látex acrílico, sem massa corrida</t>
  </si>
  <si>
    <t>9.3</t>
  </si>
  <si>
    <t>Subtotal 9</t>
  </si>
  <si>
    <t>Impermeabilizações</t>
  </si>
  <si>
    <t>10.1</t>
  </si>
  <si>
    <t>Impermeabilização de superfície com emulsão asfáltica, 2 demãos</t>
  </si>
  <si>
    <t>Subtotal 10</t>
  </si>
  <si>
    <t>Fixação dos Tanques</t>
  </si>
  <si>
    <t>11.1</t>
  </si>
  <si>
    <t>Alvenaria de tijolos comuns</t>
  </si>
  <si>
    <t>11.2</t>
  </si>
  <si>
    <t>Subtotal 11</t>
  </si>
  <si>
    <t>Montagem dos Materiais Hidráulicos, das Interligações das Tubulações Novas com as Existentes e Outros</t>
  </si>
  <si>
    <t>12.1</t>
  </si>
  <si>
    <t>Montagem e assentamento de tubos e conexões de CPVC e PVC</t>
  </si>
  <si>
    <t>eq x dia</t>
  </si>
  <si>
    <t>12.2</t>
  </si>
  <si>
    <t>Montagem e instalação do lava-olhos e chuveiro de emergência</t>
  </si>
  <si>
    <t>Subtotal 12</t>
  </si>
  <si>
    <t>MATERIAIS E EQUIPAMENTOS</t>
  </si>
  <si>
    <t>Cotação</t>
  </si>
  <si>
    <t>pç</t>
  </si>
  <si>
    <t>Válvula de esfera com volante Ø 50mm, em PVC soldável</t>
  </si>
  <si>
    <t>Abraçadeira para tubulação de Ø 50mm, em aço (galvanizada/zincada)</t>
  </si>
  <si>
    <t>Módulo de guarda corpo com tela de proteção, h=1,20m e L=2,00m, em aço inox AISI 304</t>
  </si>
  <si>
    <t>1.8</t>
  </si>
  <si>
    <t>Grade de piso 0,40m x 0,40m em fibra de vidro</t>
  </si>
  <si>
    <t>1.9</t>
  </si>
  <si>
    <t>1.10</t>
  </si>
  <si>
    <t>1.11</t>
  </si>
  <si>
    <t>Caixa de nível constante com 0,80mx0,80m e 1,00m de altura, 500L em fibra de vidro</t>
  </si>
  <si>
    <t>CXA-01</t>
  </si>
  <si>
    <t>1.12</t>
  </si>
  <si>
    <t>CHV-01</t>
  </si>
  <si>
    <t>cj</t>
  </si>
  <si>
    <t>COMPOSIÇÃO DE PREÇOS</t>
  </si>
  <si>
    <t xml:space="preserve">Unid: </t>
  </si>
  <si>
    <t>Preço Unitário (R$)</t>
  </si>
  <si>
    <t>Preço Total (R$)</t>
  </si>
  <si>
    <t>Tubo de aço inoxidável DN=2" esp=2,00mm, padrão OD *(2,4530kg/m) AISI 304</t>
  </si>
  <si>
    <t xml:space="preserve"> </t>
  </si>
  <si>
    <t>Tela ondulada de aço inox AISI 304, malha 4" (100mm) e fio 5,15mm (6 BWG)</t>
  </si>
  <si>
    <t>TELA-01</t>
  </si>
  <si>
    <t>Chumbador de aço inoxidável D=3/8" com parafuso tipo CBA</t>
  </si>
  <si>
    <t>Chapa de aço inox esp=1/4" massa teórica *(50,8kg/m²) AISI 304</t>
  </si>
  <si>
    <t>Auxiliar de serralheiro com encargos complementares</t>
  </si>
  <si>
    <t>Serralheiro com encargos complementares</t>
  </si>
  <si>
    <t>Total</t>
  </si>
  <si>
    <t>Quantitativos</t>
  </si>
  <si>
    <t>Tubo Aço Inoxidável 2" (50mm)</t>
  </si>
  <si>
    <t>Horizontal</t>
  </si>
  <si>
    <t>Comprimento</t>
  </si>
  <si>
    <t>Vertical</t>
  </si>
  <si>
    <t>Altura</t>
  </si>
  <si>
    <t>Subtotal</t>
  </si>
  <si>
    <t>Tela de Aço Inoxidável</t>
  </si>
  <si>
    <t>Área Total</t>
  </si>
  <si>
    <t>Chapa de Aço Inoxidável 1/4"</t>
  </si>
  <si>
    <t>Largura</t>
  </si>
  <si>
    <t>Encanador ou bombeiro hidráulico com encargos complementares</t>
  </si>
  <si>
    <t>Auxiliar de encanador ou bombeiro hidráulico com encargos complementares</t>
  </si>
  <si>
    <t>Engenheiro civil de obra pleno com encargos complementares</t>
  </si>
  <si>
    <t>Lixa d'água em folha, grão 100</t>
  </si>
  <si>
    <t>equipe x dia</t>
  </si>
  <si>
    <t>Nº</t>
  </si>
  <si>
    <t>Profissional</t>
  </si>
  <si>
    <t>h x dia</t>
  </si>
  <si>
    <t>Encanador</t>
  </si>
  <si>
    <t>Auxiliar de Encanador</t>
  </si>
  <si>
    <t>Engenheiro</t>
  </si>
  <si>
    <t>Haste reta para gancho de ferro galvanizado, com rosca 1/4 " x 30 cm para fixação de telha metálica, inclui porca e arruelas de vedação</t>
  </si>
  <si>
    <t>Servente com encargos complementares</t>
  </si>
  <si>
    <t>Telhadista com encargos complementares</t>
  </si>
  <si>
    <t>Guincho elétrico de coluna, capacidade 400kg, com moto freio, motor trifásico de 1,25 cv - CHP diurno</t>
  </si>
  <si>
    <t>CHP</t>
  </si>
  <si>
    <t>Guincho elétrico de coluna, capacidade 400kg, com moto freio, motor trifásico de 1,25 cv - CHI diurno</t>
  </si>
  <si>
    <t>CHI</t>
  </si>
  <si>
    <t>Composição de referência: Código 94216.</t>
  </si>
  <si>
    <t>kWh</t>
  </si>
  <si>
    <t>Plano compartilhado de telefonia móvel</t>
  </si>
  <si>
    <t>RESUMO DAS PROPOSTAS TÉCNICAS DE OBRAS E SERVIÇOS E MATERIAIS E EQUIPAMENTOS</t>
  </si>
  <si>
    <t>CÓDIGO</t>
  </si>
  <si>
    <t>DESCRIÇÃO</t>
  </si>
  <si>
    <t>UNID.</t>
  </si>
  <si>
    <t>ORIGEM DO PREÇO 1</t>
  </si>
  <si>
    <t>ORIGEM DO PREÇO 2</t>
  </si>
  <si>
    <t>ORIGEM DO PREÇO 3</t>
  </si>
  <si>
    <t>PREÇO 1</t>
  </si>
  <si>
    <t>PREÇO 2</t>
  </si>
  <si>
    <t>PREÇO 3</t>
  </si>
  <si>
    <t>PREÇO MEDIANO</t>
  </si>
  <si>
    <t>Operação e manutenção do canteiro de obras</t>
  </si>
  <si>
    <t>Preço Unitário Sem BDI (R$)</t>
  </si>
  <si>
    <t>Preço Unitário Com BDI (R$)</t>
  </si>
  <si>
    <t>Preço Total Com BDI (R$)</t>
  </si>
  <si>
    <t>PLANILHA DE ORÇAMENTO</t>
  </si>
  <si>
    <t>SEGUNDA ETAPA DA AMPLIAÇÃO DA ETA 3 CAPIM FINO</t>
  </si>
  <si>
    <t>RESUMO GERAL</t>
  </si>
  <si>
    <t>ADEQUAÇÕES DO SISTEMA DE PAC</t>
  </si>
  <si>
    <t>Aterro de valas, poços e cavas compactado mecanicamente, com controle do G.C. &gt;= 95% do E.N.C. (B)</t>
  </si>
  <si>
    <t>Carga, manobra e descarga de solos e materiais granulares em caminhão basculante 6 m³ - carga com pá carregadeira (caçamba de 1,7 a 2,8 m³ / 128 HP) e descarga livre</t>
  </si>
  <si>
    <t>Transporte com caminhão basculante de 6 m³, em via urbana pavimentada</t>
  </si>
  <si>
    <t>Lastro com material granular (brita)</t>
  </si>
  <si>
    <t>Fôrmas de madeira - comum</t>
  </si>
  <si>
    <t>Concreto estrutural p/ estruturas em contato com água bruta, água tratada, solo e gases agressivos, fck = 30MPa</t>
  </si>
  <si>
    <t>Fôrma curva de madeira - estrutura</t>
  </si>
  <si>
    <t>Concreto não estrutural - mínimo 150 kg de cimento/m³</t>
  </si>
  <si>
    <t>Pedreiro  com  encargos  complementares</t>
  </si>
  <si>
    <t>Argamassa traço 1:2:9 (em volume de cimento, cal e areia média úmida) para assentamento de alvenaria, preparo mecânico com betoneira 600 L</t>
  </si>
  <si>
    <t>Graute fgk 15MPa, traço 1:2,2:2,5:0,3 (em massa seca de cimento / areia grossa / brita 0 /aditivo) - preparo mecânico com betoneira 400 L</t>
  </si>
  <si>
    <t>Argamassa traço 1:6 (em volume de cimento e areia média úmida) com adição de plastificante para emboço/massa única, preparo mecânico com betoneira 400 L</t>
  </si>
  <si>
    <t>Lastro de areia (B)</t>
  </si>
  <si>
    <t>Tubo Ø 50mm soldável em PVC soldável</t>
  </si>
  <si>
    <t>Tê Ø 50mm soldável em PVC soldável</t>
  </si>
  <si>
    <t>Joelho 90° Ø 50mm soldável em PVC soldável</t>
  </si>
  <si>
    <t>Adesivo plástico para tubos PVC 75g*</t>
  </si>
  <si>
    <t>Solução preparadora / limpadora para PVC, frasco com 1000cm³</t>
  </si>
  <si>
    <t>Soldador  com  encargos  complementares</t>
  </si>
  <si>
    <t>Pintura epóxi sem massa</t>
  </si>
  <si>
    <t>OK RASTREADA</t>
  </si>
  <si>
    <t>COT-31 (ATX TREFILADOS)</t>
  </si>
  <si>
    <t>COT-32 (FERMETAL)</t>
  </si>
  <si>
    <t>COT-36 (CONFIOS)</t>
  </si>
  <si>
    <t>COT-49 (FIBRASAN)</t>
  </si>
  <si>
    <t>PVC-02</t>
  </si>
  <si>
    <t>Flange macho Ø 2" (50mm) junta soldável, em CPVC Industrial SCH 80</t>
  </si>
  <si>
    <t>COT-22 (CASA MIMOSA)</t>
  </si>
  <si>
    <t>COT-26 (AERODINÂMICA)</t>
  </si>
  <si>
    <t>C-2.3_01</t>
  </si>
  <si>
    <t>C-2.3_02</t>
  </si>
  <si>
    <t>C-2.3_04</t>
  </si>
  <si>
    <t>C-2.3_03</t>
  </si>
  <si>
    <t>Telha termoisolante revestida em aço galvanizado, face superior em telha trapezoidal e face inferior em chapa plana (sem acessórios de fixação), revestimento com espessura de 0,50 mm com pré-pintura nas duas faces, núcleo em poliestireno (EPS) 50 mm</t>
  </si>
  <si>
    <t>Chuveiro e lava-olhos de emergência com acionamento manual em PVC, conforme NBR 16291</t>
  </si>
  <si>
    <t>COT-52 (HAWS AVLIS)</t>
  </si>
  <si>
    <t>COT-53 (JD EQUIPAMENTOS)</t>
  </si>
  <si>
    <t>COT-67 (EQUIP SERT)</t>
  </si>
  <si>
    <t>PRODUTO 2.3 - ADEQUAÇÕES DO SISTEMA DE COAGULANTE PAC (BACIA CONTENÇÃO, BASE TANQUES, TRANSF. ENTRE TANQUES E CASA DE BOMBAS)</t>
  </si>
  <si>
    <t xml:space="preserve">MEMORIAIS DE QUANTITATIVOS DE ORÇAMENTO </t>
  </si>
  <si>
    <t>Quantidade</t>
  </si>
  <si>
    <t>Período</t>
  </si>
  <si>
    <t xml:space="preserve">Total de tarifa "A" de fornecimento de água </t>
  </si>
  <si>
    <t>Total de energia elétrica comercial, incluindo ICMS, PIS/PASEP e COFINS</t>
  </si>
  <si>
    <t>Total de plano compartilhado de telefonia móvel</t>
  </si>
  <si>
    <t>Total de meses de operação e manutenção do canteiro de obras</t>
  </si>
  <si>
    <t>Adequação da Bacia de Contenção, Casa de Bombas e Base de Apoio para Tanques de Armazenagem de PAC</t>
  </si>
  <si>
    <t>DEMOLIÇÕES / RETIRADAS</t>
  </si>
  <si>
    <t>Área total de remoção de portas, de forma manual, sem reaproveitamento</t>
  </si>
  <si>
    <t>Área total de remoção de janelas, de forma manual, sem reaproveitamento</t>
  </si>
  <si>
    <t>Área total de remoção de trama metálica ou de madeira para forro, de forma manual</t>
  </si>
  <si>
    <t>Área total de remoção de telhas de fibrocimento, metálica e cerâmica, de forma manual</t>
  </si>
  <si>
    <t>Bacia de Contenção Existente</t>
  </si>
  <si>
    <t>Perímetro</t>
  </si>
  <si>
    <t>Sala de Bombas Existente</t>
  </si>
  <si>
    <t>(-) Área da Porta</t>
  </si>
  <si>
    <t>(-) Área da Janela</t>
  </si>
  <si>
    <t>Volume total de demolição de alvenaria, de forma manual, sem reaproveitamento</t>
  </si>
  <si>
    <t>Escada</t>
  </si>
  <si>
    <t>Módulos</t>
  </si>
  <si>
    <t>Área lateral</t>
  </si>
  <si>
    <t>Base</t>
  </si>
  <si>
    <t>Volume total de demolição de lajes, de forma manual, sem reaproveitamento</t>
  </si>
  <si>
    <t>Espessura</t>
  </si>
  <si>
    <t>Expansão do entulho</t>
  </si>
  <si>
    <t>%</t>
  </si>
  <si>
    <t>Volume total de remoção de entulho inclusive a carga, transporte e descarga</t>
  </si>
  <si>
    <t>MOVIMENTO DE TERRA</t>
  </si>
  <si>
    <t>Folgas Laterais</t>
  </si>
  <si>
    <t>Comprimento de escavação (base menor)</t>
  </si>
  <si>
    <t>Largura de escavação (base menor)</t>
  </si>
  <si>
    <t>Área da base menor</t>
  </si>
  <si>
    <t>Comprimento de escavação (base maior)</t>
  </si>
  <si>
    <t>Largura de escavação (base maior)</t>
  </si>
  <si>
    <t>Área da base maior</t>
  </si>
  <si>
    <t>Profundidade total de escavação</t>
  </si>
  <si>
    <t>Volume total de escavação manual de poços e cavas, em solo não rochoso</t>
  </si>
  <si>
    <t>Aterro de valas, poços e cavas compactado mecanicamente, com controle do G.C. &gt;= 95% do E.N.C.</t>
  </si>
  <si>
    <t>(-) Volume total de lastro de brita</t>
  </si>
  <si>
    <t>(-) Volume total de lastro de concreto magro</t>
  </si>
  <si>
    <t>(-) Volume total de construção</t>
  </si>
  <si>
    <t>Volume total de aterro de valas, poços e cavas compactado com controle do G.C.</t>
  </si>
  <si>
    <t xml:space="preserve">Carga, manobras e descarga de areia, brita, pedra de mão e solos com caminhão basculante </t>
  </si>
  <si>
    <t>(-) Volume total de reaterro</t>
  </si>
  <si>
    <t>Considerado 30% de empolamento</t>
  </si>
  <si>
    <t xml:space="preserve">Volume total de carga, manobras e descarga com caminhão basculante </t>
  </si>
  <si>
    <t xml:space="preserve">Transporte comercial com caminhão basculante 6 m³, rodovia pavimentada </t>
  </si>
  <si>
    <t>Distância considerada</t>
  </si>
  <si>
    <t>km</t>
  </si>
  <si>
    <t>Volume total de transporte comercial com caminhão basculante 6 m³</t>
  </si>
  <si>
    <t>FUNDAÇÕES E ESTRUTURAS</t>
  </si>
  <si>
    <t>Quantidade de blocos</t>
  </si>
  <si>
    <t>Quantidade de brocas por bloco</t>
  </si>
  <si>
    <t>Comprimento total de broca de concreto, diâmetro 25cm</t>
  </si>
  <si>
    <t>Lastro de brita</t>
  </si>
  <si>
    <t>Altura do lastro de brita</t>
  </si>
  <si>
    <t>Bloco das Brocas</t>
  </si>
  <si>
    <t>Volume total de lastro de brita</t>
  </si>
  <si>
    <t>Altura do lastro de concreto magro</t>
  </si>
  <si>
    <t>Volume total de lastro de concreto magro</t>
  </si>
  <si>
    <t>Formas de madeira - comum</t>
  </si>
  <si>
    <t>Poço de Drenagem</t>
  </si>
  <si>
    <t>Paredes Externas</t>
  </si>
  <si>
    <t>Paredes Internas</t>
  </si>
  <si>
    <t>Pilar (Escada)</t>
  </si>
  <si>
    <t>Viga (Escada)</t>
  </si>
  <si>
    <t>Parte Inferior</t>
  </si>
  <si>
    <t>Degraus</t>
  </si>
  <si>
    <t>Base das Caixas de Nível Constante</t>
  </si>
  <si>
    <t>Base das Bombas Dosadoras</t>
  </si>
  <si>
    <t>Área total de formas de madeira - comum</t>
  </si>
  <si>
    <t>Forma curva de madeira - estrutura</t>
  </si>
  <si>
    <t>Bases dos Reservatórios de PAC</t>
  </si>
  <si>
    <t>Diâmetro externo</t>
  </si>
  <si>
    <t>Área total de forma curva de madeira - estrutura</t>
  </si>
  <si>
    <t>Peso total de armação em aço CA-50</t>
  </si>
  <si>
    <t>Concreto estrutural fck = 30MPa</t>
  </si>
  <si>
    <t>Volume total de concreto estrutural fck = 30MPa</t>
  </si>
  <si>
    <t>Profundidade</t>
  </si>
  <si>
    <t>Comprimento total de caixa de alvenaria de 1/2 tijolo - 0,30x0,30m</t>
  </si>
  <si>
    <t>Concreto não estrutural - mínimo 150kg de cimento/m³</t>
  </si>
  <si>
    <t>Enchimento no piso da Casa de Bombas</t>
  </si>
  <si>
    <t>(-) Área da Base das Bombas</t>
  </si>
  <si>
    <t>Volume total de concreto não estrutural - mínimo 150kg de cimento/m³</t>
  </si>
  <si>
    <t>ALVENARIA</t>
  </si>
  <si>
    <t>Quantidade de blocos na altura</t>
  </si>
  <si>
    <t>(-) Espaço da Porta</t>
  </si>
  <si>
    <t>Parede 5</t>
  </si>
  <si>
    <t>Parede 6</t>
  </si>
  <si>
    <t>Total de bloco de concreto estrutural 19x19x39cm (NBR 6136)</t>
  </si>
  <si>
    <t>Pedreiro com encargos complementares</t>
  </si>
  <si>
    <t>Será previsto o profissional para assentamento dos blocos, visto que os códigos usados para os mesmos são de Insumos.</t>
  </si>
  <si>
    <t>Área total de das paredes de alvenaria</t>
  </si>
  <si>
    <t>Produtividade (com base em composições similares do SINAPI)</t>
  </si>
  <si>
    <t>h/m²</t>
  </si>
  <si>
    <t>Total de pedreiro com encargos complementares</t>
  </si>
  <si>
    <t>Argamassa traço 1:2:9 (em volume de cimento, cal e areia média úmida) para assentamento de alvenaria, preparo mecânico</t>
  </si>
  <si>
    <t>Comprimento do bloco</t>
  </si>
  <si>
    <t>Largura do bloco</t>
  </si>
  <si>
    <t>Altura do bloco</t>
  </si>
  <si>
    <t>Espessura de assentamento</t>
  </si>
  <si>
    <t>Volume total argamassa traço 1:2:9 para assentamento de alvenaria</t>
  </si>
  <si>
    <t>Graute fgk = 15MPa, traço 1:2,0:2,4 (cimento/areia grossa/brita/aditivo) - preparo mecânico com betoneira 400L</t>
  </si>
  <si>
    <t>Volume total de graute fgk = 15MPa</t>
  </si>
  <si>
    <t>Abertura para ventilação permanente.</t>
  </si>
  <si>
    <t>Casa de Bombas</t>
  </si>
  <si>
    <t>Área total de alvenaria com elemento vazado - concreto</t>
  </si>
  <si>
    <t>COBERTURAS / ESTRUTURAS</t>
  </si>
  <si>
    <t>Área total de telhamento com telha tipo sanduíche, incluso içamento e instalação</t>
  </si>
  <si>
    <t>Será previsto o profissional para montagem do perfil, visto que o código usado para o mesmo é de Insumo.</t>
  </si>
  <si>
    <t>Estrutura para telhamento.</t>
  </si>
  <si>
    <t>Comprimento de viga</t>
  </si>
  <si>
    <t>Quantidade de vigas</t>
  </si>
  <si>
    <t>Massa linear perfil I 6"</t>
  </si>
  <si>
    <t>kg/m</t>
  </si>
  <si>
    <t>Peso total de perfil "I" de aço laminado, abas inclinadas, "I" 152 x 22</t>
  </si>
  <si>
    <t>Soldador com encargos complementares</t>
  </si>
  <si>
    <t>Profissionais</t>
  </si>
  <si>
    <t>Horas diárias</t>
  </si>
  <si>
    <t>Dias de trabalho</t>
  </si>
  <si>
    <t>dias</t>
  </si>
  <si>
    <t>Total de soldador com encargos complementares</t>
  </si>
  <si>
    <t>ESQUADRIAS METÁLICAS</t>
  </si>
  <si>
    <t>Quantidade de portas</t>
  </si>
  <si>
    <t>Área total de porta metálica, 1 folha</t>
  </si>
  <si>
    <t>REVESTIMENTOS</t>
  </si>
  <si>
    <t>Argamassa traço 1:6 (em volume de cimento e areia média úmida) para emboço/massa única, preparo mecânico com betoneira</t>
  </si>
  <si>
    <t>Revestimento interno de estruturas de alvenaria.</t>
  </si>
  <si>
    <t>Volume total de argamassa traço 1:6 para emboço/massa única, preparo mecânico</t>
  </si>
  <si>
    <t>Revestimento externo de estruturas de alvenaria (acima do nível do solo)</t>
  </si>
  <si>
    <t>Área total de chapisco</t>
  </si>
  <si>
    <t>Área total de emboço</t>
  </si>
  <si>
    <t>PISOS</t>
  </si>
  <si>
    <t>Comprimento interno</t>
  </si>
  <si>
    <t>Largura interna</t>
  </si>
  <si>
    <t>Área total de piso cimentado liso</t>
  </si>
  <si>
    <t>PINTURAS</t>
  </si>
  <si>
    <t>Externo e interno</t>
  </si>
  <si>
    <t>Área total de pintura grafite ou alumínio em metal</t>
  </si>
  <si>
    <t xml:space="preserve">Revestimento externo e interno de estruturas de alvenaria (acima do nível do solo). </t>
  </si>
  <si>
    <t>A cor deverá ser conforme a estrutura existente.</t>
  </si>
  <si>
    <t>Área total de pintura em látex acrílico, sem massa corrida</t>
  </si>
  <si>
    <t>Pintura epóxi</t>
  </si>
  <si>
    <t>Casa de Bombas (Paredes e Piso)</t>
  </si>
  <si>
    <t>(-) Porta</t>
  </si>
  <si>
    <t>(-) Blocos de Vidro</t>
  </si>
  <si>
    <t>Área total de pintura epóxi</t>
  </si>
  <si>
    <t>IMPERMEABILIZAÇÕES</t>
  </si>
  <si>
    <t>Revestimento externo de estruturas de concreto (abaixo do nível do solo)</t>
  </si>
  <si>
    <t>Área total de impermeabilização de superfície com emulsão asfáltica, 2 demãos</t>
  </si>
  <si>
    <t>FIXAÇÃO DOS TANQUES</t>
  </si>
  <si>
    <t>Quantidade de tanques</t>
  </si>
  <si>
    <t>Diâmetro</t>
  </si>
  <si>
    <t>Largura do tijolo</t>
  </si>
  <si>
    <t>Volume total de alvenaria de tijolos comuns</t>
  </si>
  <si>
    <t>Lastro de areia</t>
  </si>
  <si>
    <t>Volume total de lastro de areia</t>
  </si>
  <si>
    <t>OPERAÇÃO E MANUTENÇÃO DO CANTEIRO DE OBRAS</t>
  </si>
  <si>
    <t>Tarifa "A" de fornecimento de água (contrapartida do SEMAE)</t>
  </si>
  <si>
    <t>Energia elétrica comercial, incluindo ICMS, PIS/PASEP e COFINS (contrapartida do SEMAE)</t>
  </si>
  <si>
    <t>Diária</t>
  </si>
  <si>
    <t>Mensal</t>
  </si>
  <si>
    <t>A Instalação do Canteiro de Obras já está prevista no Produto 1.1.</t>
  </si>
  <si>
    <t>Conforme desenho</t>
  </si>
  <si>
    <t>Paredes</t>
  </si>
  <si>
    <t xml:space="preserve">Laje de Fundo </t>
  </si>
  <si>
    <t>Parede 2</t>
  </si>
  <si>
    <t xml:space="preserve">Comprimento </t>
  </si>
  <si>
    <t>Base maior</t>
  </si>
  <si>
    <t>Base menor</t>
  </si>
  <si>
    <t>Parede 1</t>
  </si>
  <si>
    <t>Parede 3</t>
  </si>
  <si>
    <t>Parede 4</t>
  </si>
  <si>
    <t>Concreto estrutural fck = 40MPa</t>
  </si>
  <si>
    <t>Volume total de concreto estrutural fck = 40MPa</t>
  </si>
  <si>
    <t xml:space="preserve">Parede 7 </t>
  </si>
  <si>
    <t xml:space="preserve">Parede 8 </t>
  </si>
  <si>
    <t>Parede 9</t>
  </si>
  <si>
    <t>Parede 10</t>
  </si>
  <si>
    <t>Paredes novas</t>
  </si>
  <si>
    <t>Área total</t>
  </si>
  <si>
    <t>Base dos reservatórios de PAC</t>
  </si>
  <si>
    <t>Revestimento de estruturas de concreto</t>
  </si>
  <si>
    <t>Bacia de Contenção (Paredes)</t>
  </si>
  <si>
    <t>Bacia de Contenção (Piso)</t>
  </si>
  <si>
    <t>Área (medida no AutoCAD)</t>
  </si>
  <si>
    <t>(-) Área da Base das Caixas de Nível Constante</t>
  </si>
  <si>
    <t>(-) Área das Bases dos Reservatórios de Hidróxido de Sódio</t>
  </si>
  <si>
    <t xml:space="preserve">Área total de revestimento </t>
  </si>
  <si>
    <t>COTAÇÃO</t>
  </si>
  <si>
    <t>IMP-01</t>
  </si>
  <si>
    <t>COT-115 (MC BAUCHEMIE)</t>
  </si>
  <si>
    <t>COT-116 (VEDA SOLUÇÕES)</t>
  </si>
  <si>
    <t>COT-117 (DIPROTEC)</t>
  </si>
  <si>
    <t>IMP-02</t>
  </si>
  <si>
    <t>IMP-03</t>
  </si>
  <si>
    <t>COT-118 (METTA)</t>
  </si>
  <si>
    <t>COT-129 (ATHENA)</t>
  </si>
  <si>
    <t>COT-130 (SALES &amp; ALMEIDA)</t>
  </si>
  <si>
    <t>10.2</t>
  </si>
  <si>
    <t>Concreto estrutural p/ estruturas em contato com água bruta, água tratada, solo e gases agressivos, fck = 40MPa</t>
  </si>
  <si>
    <t>Materiais Hidráulicos</t>
  </si>
  <si>
    <t xml:space="preserve">Fornecimento de materiais para aplicação de primer de alto poder de cobertura para substratos porosos (MC-DUR 1320 VK (0,30 Kg/m²)) </t>
  </si>
  <si>
    <t>Fornecimento de materiais para aplicação de revestimento epóxi de alta resistência (MC DUR 1800 FF (0,80 Kg/m²))</t>
  </si>
  <si>
    <t>Mão de obra especializada para aplicação de sistema de impermeabilização composto por MCDUR 1320 VK + MC-DUR 1800 FF</t>
  </si>
  <si>
    <t>Externo</t>
  </si>
  <si>
    <t>Estaca tipo hélice contínua, diâmetro 30cm</t>
  </si>
  <si>
    <t>Quantidade de bases</t>
  </si>
  <si>
    <t>Quantidade de estacas por base</t>
  </si>
  <si>
    <t>Comprimento total de estaca hélice contínua, diâmetro 30cm</t>
  </si>
  <si>
    <t>3.11</t>
  </si>
  <si>
    <t>Armação em aço CA-60</t>
  </si>
  <si>
    <t>Peso total de armação em aço CA-60</t>
  </si>
  <si>
    <t>3.12</t>
  </si>
  <si>
    <t>Mobilização de equipe e equipamentos para execução de estacas tipo hélice contínua a uma distância de até 50km</t>
  </si>
  <si>
    <t>Total de mobilização de equipe e equip para execução de estacas tipo hélice contínua</t>
  </si>
  <si>
    <t>3.13</t>
  </si>
  <si>
    <t>COT-19 (ACIPLAS) - ATUALIZADA INCC</t>
  </si>
  <si>
    <t>ORIENTAÇÕES AO LICITANTE PARA ELABORAÇÃO DE PROPOSTA COMERCIAL</t>
  </si>
  <si>
    <t>LICITANTE:</t>
  </si>
  <si>
    <t>________________________________________________________________________________</t>
  </si>
  <si>
    <t>Para facilitar a elaboração da proposta comercial da licitante para o processo licitatório de ampliação da Estação de Tratamento de Água 3 - Capim Fino, favor seguir as orientações deste tutorial. Devido à complexidade de itens que compõem a obra de ampliação da ETA 3, os serviços foram divididos em 17 produtos, com memoriais descritivos próprios, previstos e anexos ao Termo de Referência. Desta forma foram disponibilizados 17 arquivos contemplando as planilhas orçamentárias que preveêm os custos que demandam cada tipo de serviço de modo que o valor total na aba "Resumo" remete ao valor final ofertado para cada produto. Um 18º arquivo fornecido, nomeado "PROPOSTA COMERCIAL FINAL", contém o somatório das planilhas "Resumo" de cada produto e representa o valor total da obra, nesse arquivo deverá ser preenchido apenas o campo referente aos dados da licitante.</t>
  </si>
  <si>
    <t>Os 17 produtos são:                                                                                                                                                                                                                                                                                      
PRODUTO 1.1 - Instalações hidromecânicas e elétricas da casa de bombas, linhas de recalque de água para os injetores de cloro, tubulação de água de serviço, tubulações de distribuição de água de serviço e instalação do novo reservatório de fibra de vidro.
PRODUTO 1.2 - Instalações de iluminação das novas unidades e do pátio central.
PRODUTO 1.3 - Instalações hidráulicas dos sistemas de dosagem de produtos químicos (Polímero, Carvão ativado, Dióxido de cloro, PAC, Cal e Cloro) e Galerias (passagens) das tubulções sob as ruas de acesso internas da ETA.
PRODUTO 1.4 - Construção da passarela coberta de acesso à nova Calha Parshall e à câmara de pré-oxidação, passarela de passagem das tubulações de PAC e Cal na pré-alcalinização e adequações da estrutura existente (Câmara de pré-oxidação).
PRODUTO 1.5 - Cobertura metálica da Calha Parshall para proteção dos equipamentos de dosagem e do medidor de vazão do coagulante.
PRODUTO 1.6 - Adequações do Plano de Gerenciamento de Riscos (PGR) para o sistema de dióxido de cloro.
PRODUTO 1.7 - Impermeabilização da Calha Parshall, do canal de saída de água coagulada e da câmara de pré-oxidação.
PRODUTO 1.8 - Instalação das comportas no canal de água coagulada e das malhas de aço para mistura rápida.
PRODUTO 1.9 - Instalações hidráulicas dos pontos de aplicação de produtos químicos (PAC, Cal, Carvão 2ª etapa e Polímero).
PRODUTO 1.10 - Adequação dos guarda-corpos do Canal de água bruta, Câmara de Pré-oxidação, Calha Parshall e Canal de água coagulada.
PRODUTO 2.1 - Correções do sistema de aplicação de hidróxido de sódio pertinentes ao Plano de Gerenciamento de Riscos – PGR.
PRODUTO 2.2 - Adequações pertinentes ao Plano de Gerenciamento de Riscos (PGR) para os sistemas de polímero, flúor e cloro.
PRODUTO 2.3 - Adequações do sistema de coagulante PAC (bacia de contenção, base dos tanques, transferência entre tanques e casa de bombas).
PRODUTO 2.4 - Adequação dos guarda-corpos dos floculadores, decantadores e filtros.
PRODUTO 3.1 - Adequações para acessibilidade.
PRODUTO 3.2 - Demolição da antiga Calha Parshall, com recuperação e reaproveitamento da área.
PRODUTO 3.3 - Pavimentação em concreto estrutural do estacionamento e de trechos do pátio central, em atendimento ao Plano de Gerenciamento de Riscos (PGR).</t>
  </si>
  <si>
    <r>
      <t xml:space="preserve">Este arquivo remete ao PRODUTO 2.3. As planilhas com abas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deverão ser preenchidas com os preços unitários. Inicie o preenchimento pela planilha "Resumo", informando o nome da Licitante. Nas planilhas seguintes, insira os valores ofertados para o serviço em questão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. Este valor será automaticamente multiplicado pelo BDI informado pela Licitante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localizadas nos cabeçalhos das tabelas orçamentárias. As planilhas com células que estão em </t>
    </r>
    <r>
      <rPr>
        <b/>
        <u/>
        <sz val="14"/>
        <color rgb="FF00FF00"/>
        <rFont val="Times New Roman"/>
        <family val="1"/>
      </rPr>
      <t>VERDE</t>
    </r>
    <r>
      <rPr>
        <sz val="14"/>
        <rFont val="Times New Roman"/>
        <family val="1"/>
      </rPr>
      <t xml:space="preserve"> remetem a serviços orçados por composições e seu valor é retornado pelo somatório da planilha nomeada pelo código da respectiva composição, neste caso o licitante deverá preencher os valores ofertados nesta planilha,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>. Quando terminar de inserir os valores ofertados para a planilha, passe para a planilha da aba seguinte e assim por diante. Ao final da inserção de valores de todas as planilhas, a planilha da aba "Resumo" retornará o valor da proposta final do produto em questão. Quando desejar saber o valor total da proposta, abra o arquivo "PROPOSTA COMERCIAL FINAL" e clique em "atualizar", o somatório das planilhas "Resumo" de todos os produtos será realizado automaticamente.
OBS: Os nomes dos arquivos não devem ser alterados em hipótese alguma, isso geraria falhas nos vínculos existentes entre eles.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</si>
</sst>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4" formatCode="_-&quot;R$&quot;\ * #,##0.00_-;\-&quot;R$&quot;\ * #,##0.00_-;_-&quot;R$&quot;\ 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0.0000"/>
    <numFmt numFmtId="172" formatCode="&quot;R$ &quot;#,##0.00"/>
    <numFmt numFmtId="173" formatCode="_-* #,##0.00_-;\-* #,##0.00_-;_-* \-??_-;_-@_-"/>
    <numFmt numFmtId="174" formatCode="_-* #,##0_-;\-* #,##0_-;_-* \-_-;_-@_-"/>
    <numFmt numFmtId="175" formatCode="[$R$-416]\ #,##0.00;[Red]\-[$R$-416]\ #,##0.00"/>
    <numFmt numFmtId="176" formatCode="#,##0.0000"/>
    <numFmt numFmtId="177" formatCode="_-&quot;R$ &quot;* #,##0.00_-;&quot;-R$ &quot;* #,##0.00_-;_-&quot;R$ &quot;* \-??_-;_-@_-"/>
    <numFmt numFmtId="178" formatCode="&quot;R$ &quot;#,##0.00;[Red]&quot;R$ &quot;#,##0.00"/>
    <numFmt numFmtId="179" formatCode="_(* #,##0.00_);_(* \(#,##0.00\);_(* &quot;-&quot;??_);_(@_)"/>
    <numFmt numFmtId="180" formatCode="_-&quot;R$&quot;* #,##0.00_-;\-&quot;R$&quot;* #,##0.00_-;_-&quot;R$&quot;* &quot;-&quot;??_-;_-@_-"/>
    <numFmt numFmtId="181" formatCode="#,##0.0000000"/>
  </numFmts>
  <fonts count="82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b/>
      <sz val="11"/>
      <name val="Times New Roman"/>
      <family val="1"/>
      <charset val="1"/>
    </font>
    <font>
      <sz val="10"/>
      <name val="Symbol"/>
      <family val="1"/>
      <charset val="2"/>
    </font>
    <font>
      <sz val="11"/>
      <name val="Calibri"/>
      <family val="2"/>
      <charset val="1"/>
    </font>
    <font>
      <i/>
      <sz val="12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b/>
      <i/>
      <sz val="12"/>
      <name val="Times New Roman"/>
      <family val="1"/>
      <charset val="1"/>
    </font>
    <font>
      <b/>
      <shadow/>
      <sz val="15"/>
      <name val="Times New Roman"/>
      <family val="1"/>
      <charset val="1"/>
    </font>
    <font>
      <sz val="11.5"/>
      <name val="Times New Roman"/>
      <family val="1"/>
      <charset val="1"/>
    </font>
    <font>
      <b/>
      <sz val="11.5"/>
      <name val="Times New Roman"/>
      <family val="1"/>
      <charset val="1"/>
    </font>
    <font>
      <sz val="10"/>
      <name val="Arial Narrow"/>
      <family val="2"/>
      <charset val="1"/>
    </font>
    <font>
      <sz val="10"/>
      <color rgb="FFFF0000"/>
      <name val="Arial Narrow"/>
      <family val="2"/>
      <charset val="1"/>
    </font>
    <font>
      <b/>
      <u/>
      <sz val="10"/>
      <name val="Arial Narrow"/>
      <family val="2"/>
      <charset val="1"/>
    </font>
    <font>
      <b/>
      <sz val="10"/>
      <name val="Arial Narrow"/>
      <family val="2"/>
      <charset val="1"/>
    </font>
    <font>
      <b/>
      <sz val="10"/>
      <color rgb="FF000000"/>
      <name val="Arial Narrow"/>
      <family val="2"/>
      <charset val="1"/>
    </font>
    <font>
      <sz val="10"/>
      <color rgb="FF000000"/>
      <name val="Arial Narrow"/>
      <family val="2"/>
      <charset val="1"/>
    </font>
    <font>
      <i/>
      <sz val="10"/>
      <color rgb="FF000000"/>
      <name val="Arial Narrow"/>
      <family val="2"/>
      <charset val="1"/>
    </font>
    <font>
      <i/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b/>
      <sz val="10.5"/>
      <name val="Arial Narrow"/>
      <family val="2"/>
      <charset val="1"/>
    </font>
    <font>
      <sz val="11"/>
      <color rgb="FF000000"/>
      <name val="Calibri"/>
      <family val="2"/>
      <charset val="1"/>
    </font>
    <font>
      <b/>
      <sz val="10.5"/>
      <name val="Times New Roman"/>
      <family val="1"/>
      <charset val="1"/>
    </font>
    <font>
      <sz val="10"/>
      <name val="Courier New"/>
      <family val="3"/>
    </font>
    <font>
      <sz val="14"/>
      <name val="Times New Roman"/>
      <family val="1"/>
      <charset val="1"/>
    </font>
    <font>
      <sz val="10.5"/>
      <name val="Times New Roman"/>
      <family val="1"/>
      <charset val="1"/>
    </font>
    <font>
      <sz val="10"/>
      <name val="Arial Narrow"/>
      <family val="2"/>
    </font>
    <font>
      <sz val="12"/>
      <name val="Arial"/>
      <family val="2"/>
      <charset val="1"/>
    </font>
    <font>
      <b/>
      <i/>
      <u/>
      <sz val="10"/>
      <name val="Arial Narrow"/>
      <family val="2"/>
      <charset val="1"/>
    </font>
    <font>
      <b/>
      <i/>
      <sz val="10"/>
      <name val="Arial Narrow"/>
      <family val="2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b/>
      <i/>
      <sz val="12"/>
      <name val="Times New Roman"/>
      <family val="1"/>
    </font>
    <font>
      <b/>
      <sz val="10"/>
      <name val="Arial Narrow"/>
      <family val="2"/>
    </font>
    <font>
      <sz val="10"/>
      <color indexed="10"/>
      <name val="Arial Narrow"/>
      <family val="2"/>
    </font>
    <font>
      <b/>
      <u/>
      <sz val="10"/>
      <name val="Arial Narrow"/>
      <family val="2"/>
    </font>
    <font>
      <i/>
      <sz val="10"/>
      <name val="Arial Narrow"/>
      <family val="2"/>
    </font>
    <font>
      <sz val="10"/>
      <color rgb="FFFF0000"/>
      <name val="Arial Narrow"/>
      <family val="2"/>
    </font>
    <font>
      <b/>
      <i/>
      <sz val="10"/>
      <color theme="1"/>
      <name val="Arial Narrow"/>
      <family val="2"/>
    </font>
    <font>
      <sz val="11"/>
      <color theme="1"/>
      <name val="Arial"/>
      <family val="2"/>
    </font>
    <font>
      <sz val="10"/>
      <color indexed="10"/>
      <name val="Arial"/>
      <family val="2"/>
    </font>
    <font>
      <i/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9"/>
      <color indexed="81"/>
      <name val="Segoe UI"/>
      <charset val="1"/>
    </font>
    <font>
      <b/>
      <sz val="9"/>
      <color indexed="81"/>
      <name val="Segoe UI"/>
      <family val="2"/>
    </font>
    <font>
      <b/>
      <sz val="16"/>
      <name val="Times New Roman"/>
      <family val="1"/>
      <charset val="1"/>
    </font>
    <font>
      <sz val="14"/>
      <name val="Times New Roman"/>
      <family val="1"/>
    </font>
    <font>
      <b/>
      <u/>
      <sz val="14"/>
      <color rgb="FFFFFF00"/>
      <name val="Times New Roman"/>
      <family val="1"/>
    </font>
    <font>
      <b/>
      <u/>
      <sz val="14"/>
      <color rgb="FF00FF00"/>
      <name val="Times New Roman"/>
      <family val="1"/>
    </font>
    <font>
      <sz val="11"/>
      <name val="Times New Roman"/>
      <family val="1"/>
    </font>
  </fonts>
  <fills count="41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CD5B5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2A6099"/>
      </patternFill>
    </fill>
    <fill>
      <patternFill patternType="solid">
        <fgColor rgb="FF800080"/>
        <bgColor rgb="FF800000"/>
      </patternFill>
    </fill>
    <fill>
      <patternFill patternType="solid">
        <fgColor rgb="FF33CCCC"/>
        <bgColor rgb="FF339966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1F497D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7F7F7F"/>
      </patternFill>
    </fill>
    <fill>
      <patternFill patternType="solid">
        <fgColor rgb="FFF2F2F2"/>
        <bgColor rgb="FFEEECE1"/>
      </patternFill>
    </fill>
    <fill>
      <patternFill patternType="solid">
        <fgColor rgb="FFC0C0C0"/>
        <bgColor rgb="FFCCC1DA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rgb="FFFFFFCC"/>
      </patternFill>
    </fill>
    <fill>
      <patternFill patternType="solid">
        <fgColor theme="8" tint="0.79998168889431442"/>
        <bgColor rgb="FFEEECE1"/>
      </patternFill>
    </fill>
    <fill>
      <patternFill patternType="solid">
        <fgColor theme="8" tint="0.59999389629810485"/>
        <bgColor rgb="FFEEECE1"/>
      </patternFill>
    </fill>
    <fill>
      <patternFill patternType="solid">
        <fgColor theme="8" tint="0.79998168889431442"/>
        <bgColor rgb="FFEBF1DE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EEECE1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642">
    <xf numFmtId="0" fontId="0" fillId="0" borderId="0"/>
    <xf numFmtId="173" fontId="46" fillId="0" borderId="0"/>
    <xf numFmtId="0" fontId="46" fillId="2" borderId="0"/>
    <xf numFmtId="0" fontId="46" fillId="3" borderId="0"/>
    <xf numFmtId="0" fontId="46" fillId="4" borderId="0"/>
    <xf numFmtId="0" fontId="46" fillId="5" borderId="0"/>
    <xf numFmtId="0" fontId="46" fillId="6" borderId="0"/>
    <xf numFmtId="0" fontId="46" fillId="7" borderId="0"/>
    <xf numFmtId="0" fontId="46" fillId="8" borderId="0"/>
    <xf numFmtId="0" fontId="46" fillId="9" borderId="0"/>
    <xf numFmtId="0" fontId="46" fillId="10" borderId="0"/>
    <xf numFmtId="0" fontId="46" fillId="7" borderId="0"/>
    <xf numFmtId="0" fontId="46" fillId="6" borderId="0"/>
    <xf numFmtId="0" fontId="46" fillId="10" borderId="0"/>
    <xf numFmtId="0" fontId="46" fillId="8" borderId="0"/>
    <xf numFmtId="0" fontId="46" fillId="9" borderId="0"/>
    <xf numFmtId="0" fontId="46" fillId="11" borderId="0"/>
    <xf numFmtId="0" fontId="46" fillId="5" borderId="0"/>
    <xf numFmtId="0" fontId="46" fillId="8" borderId="0"/>
    <xf numFmtId="0" fontId="46" fillId="12" borderId="0"/>
    <xf numFmtId="0" fontId="46" fillId="6" borderId="0"/>
    <xf numFmtId="0" fontId="46" fillId="9" borderId="0"/>
    <xf numFmtId="0" fontId="46" fillId="13" borderId="0"/>
    <xf numFmtId="0" fontId="46" fillId="3" borderId="0"/>
    <xf numFmtId="0" fontId="46" fillId="6" borderId="0"/>
    <xf numFmtId="0" fontId="46" fillId="10" borderId="0"/>
    <xf numFmtId="0" fontId="3" fillId="14" borderId="0"/>
    <xf numFmtId="0" fontId="3" fillId="9" borderId="0"/>
    <xf numFmtId="0" fontId="3" fillId="11" borderId="0"/>
    <xf numFmtId="0" fontId="3" fillId="15" borderId="0"/>
    <xf numFmtId="0" fontId="3" fillId="16" borderId="0"/>
    <xf numFmtId="0" fontId="3" fillId="17" borderId="0"/>
    <xf numFmtId="0" fontId="3" fillId="6" borderId="0"/>
    <xf numFmtId="0" fontId="3" fillId="18" borderId="0"/>
    <xf numFmtId="0" fontId="3" fillId="12" borderId="0"/>
    <xf numFmtId="0" fontId="3" fillId="3" borderId="0"/>
    <xf numFmtId="0" fontId="3" fillId="6" borderId="0"/>
    <xf numFmtId="0" fontId="3" fillId="9" borderId="0"/>
    <xf numFmtId="0" fontId="3" fillId="19" borderId="0"/>
    <xf numFmtId="0" fontId="3" fillId="20" borderId="0"/>
    <xf numFmtId="0" fontId="3" fillId="21" borderId="0"/>
    <xf numFmtId="0" fontId="3" fillId="15" borderId="0"/>
    <xf numFmtId="0" fontId="3" fillId="16" borderId="0"/>
    <xf numFmtId="0" fontId="3" fillId="18" borderId="0"/>
    <xf numFmtId="0" fontId="4" fillId="3" borderId="0"/>
    <xf numFmtId="0" fontId="5" fillId="6" borderId="0"/>
    <xf numFmtId="0" fontId="6" fillId="22" borderId="1">
      <alignment horizontal="center" vertical="center" wrapText="1"/>
    </xf>
    <xf numFmtId="0" fontId="7" fillId="23" borderId="2"/>
    <xf numFmtId="0" fontId="7" fillId="23" borderId="2"/>
    <xf numFmtId="0" fontId="7" fillId="23" borderId="2"/>
    <xf numFmtId="0" fontId="8" fillId="24" borderId="3"/>
    <xf numFmtId="0" fontId="9" fillId="22" borderId="4"/>
    <xf numFmtId="0" fontId="10" fillId="25" borderId="2"/>
    <xf numFmtId="0" fontId="8" fillId="24" borderId="3"/>
    <xf numFmtId="0" fontId="11" fillId="0" borderId="5"/>
    <xf numFmtId="0" fontId="12" fillId="13" borderId="2"/>
    <xf numFmtId="0" fontId="12" fillId="13" borderId="2"/>
    <xf numFmtId="164" fontId="46" fillId="0" borderId="0"/>
    <xf numFmtId="0" fontId="13" fillId="0" borderId="0"/>
    <xf numFmtId="0" fontId="5" fillId="4" borderId="0"/>
    <xf numFmtId="0" fontId="14" fillId="0" borderId="6"/>
    <xf numFmtId="0" fontId="15" fillId="0" borderId="7"/>
    <xf numFmtId="0" fontId="16" fillId="0" borderId="8"/>
    <xf numFmtId="0" fontId="16" fillId="0" borderId="0"/>
    <xf numFmtId="0" fontId="4" fillId="5" borderId="0"/>
    <xf numFmtId="0" fontId="12" fillId="7" borderId="2"/>
    <xf numFmtId="0" fontId="12" fillId="7" borderId="2"/>
    <xf numFmtId="0" fontId="12" fillId="7" borderId="2"/>
    <xf numFmtId="0" fontId="17" fillId="0" borderId="9"/>
    <xf numFmtId="165" fontId="46" fillId="0" borderId="0"/>
    <xf numFmtId="166" fontId="46" fillId="0" borderId="0"/>
    <xf numFmtId="167" fontId="46" fillId="0" borderId="0"/>
    <xf numFmtId="168" fontId="46" fillId="0" borderId="0"/>
    <xf numFmtId="168" fontId="46" fillId="0" borderId="0"/>
    <xf numFmtId="168" fontId="46" fillId="0" borderId="0"/>
    <xf numFmtId="168" fontId="46" fillId="0" borderId="0"/>
    <xf numFmtId="168" fontId="46" fillId="0" borderId="0"/>
    <xf numFmtId="168" fontId="46" fillId="0" borderId="0"/>
    <xf numFmtId="169" fontId="46" fillId="0" borderId="0"/>
    <xf numFmtId="169" fontId="46" fillId="0" borderId="0"/>
    <xf numFmtId="169" fontId="46" fillId="0" borderId="0"/>
    <xf numFmtId="169" fontId="46" fillId="0" borderId="0"/>
    <xf numFmtId="169" fontId="46" fillId="0" borderId="0"/>
    <xf numFmtId="170" fontId="46" fillId="0" borderId="0"/>
    <xf numFmtId="0" fontId="18" fillId="13" borderId="0"/>
    <xf numFmtId="0" fontId="19" fillId="13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0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6" fillId="0" borderId="0"/>
    <xf numFmtId="0" fontId="2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4" fillId="0" borderId="0"/>
    <xf numFmtId="0" fontId="46" fillId="0" borderId="0"/>
    <xf numFmtId="0" fontId="46" fillId="0" borderId="0"/>
    <xf numFmtId="0" fontId="25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2" fillId="0" borderId="0"/>
    <xf numFmtId="0" fontId="46" fillId="0" borderId="0"/>
    <xf numFmtId="0" fontId="21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1" fillId="0" borderId="0"/>
    <xf numFmtId="0" fontId="46" fillId="0" borderId="0"/>
    <xf numFmtId="0" fontId="46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" fillId="0" borderId="0"/>
    <xf numFmtId="0" fontId="2" fillId="0" borderId="0"/>
    <xf numFmtId="0" fontId="55" fillId="30" borderId="0" applyNumberFormat="0" applyBorder="0" applyAlignment="0" applyProtection="0"/>
    <xf numFmtId="179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0" fontId="57" fillId="31" borderId="0" applyNumberFormat="0" applyBorder="0" applyAlignment="0" applyProtection="0"/>
    <xf numFmtId="0" fontId="58" fillId="0" borderId="22" applyNumberFormat="0" applyFill="0" applyAlignment="0" applyProtection="0"/>
    <xf numFmtId="0" fontId="59" fillId="0" borderId="23" applyNumberFormat="0" applyFill="0" applyAlignment="0" applyProtection="0"/>
    <xf numFmtId="180" fontId="2" fillId="0" borderId="0" applyFont="0" applyFill="0" applyBorder="0" applyAlignment="0" applyProtection="0"/>
    <xf numFmtId="0" fontId="60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6" fillId="0" borderId="0"/>
    <xf numFmtId="0" fontId="56" fillId="0" borderId="0"/>
    <xf numFmtId="0" fontId="61" fillId="0" borderId="0"/>
    <xf numFmtId="0" fontId="56" fillId="0" borderId="0"/>
    <xf numFmtId="0" fontId="24" fillId="0" borderId="0"/>
    <xf numFmtId="0" fontId="56" fillId="0" borderId="0"/>
    <xf numFmtId="0" fontId="56" fillId="0" borderId="0"/>
    <xf numFmtId="0" fontId="56" fillId="0" borderId="0"/>
    <xf numFmtId="0" fontId="62" fillId="26" borderId="19" applyNumberFormat="0" applyFont="0" applyAlignment="0" applyProtection="0"/>
    <xf numFmtId="0" fontId="56" fillId="33" borderId="24" applyNumberFormat="0" applyFont="0" applyAlignment="0" applyProtection="0"/>
    <xf numFmtId="179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79" fontId="56" fillId="0" borderId="0" applyFont="0" applyFill="0" applyBorder="0" applyAlignment="0" applyProtection="0"/>
    <xf numFmtId="179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6" fillId="0" borderId="0"/>
    <xf numFmtId="0" fontId="61" fillId="0" borderId="0"/>
    <xf numFmtId="9" fontId="56" fillId="0" borderId="0" applyFont="0" applyFill="0" applyBorder="0" applyAlignment="0" applyProtection="0"/>
    <xf numFmtId="44" fontId="46" fillId="0" borderId="0" applyFont="0" applyFill="0" applyBorder="0" applyAlignment="0" applyProtection="0"/>
  </cellStyleXfs>
  <cellXfs count="571">
    <xf numFmtId="0" fontId="0" fillId="0" borderId="0" xfId="0"/>
    <xf numFmtId="0" fontId="22" fillId="0" borderId="0" xfId="1523" applyFont="1" applyProtection="1">
      <protection locked="0"/>
    </xf>
    <xf numFmtId="171" fontId="22" fillId="0" borderId="0" xfId="1458" applyNumberFormat="1" applyFont="1" applyAlignment="1" applyProtection="1">
      <alignment horizontal="center" vertical="center" wrapText="1"/>
      <protection locked="0"/>
    </xf>
    <xf numFmtId="166" fontId="31" fillId="0" borderId="12" xfId="1538" applyNumberFormat="1" applyFont="1" applyBorder="1" applyAlignment="1" applyProtection="1">
      <alignment horizontal="right" vertical="center" wrapText="1"/>
      <protection locked="0"/>
    </xf>
    <xf numFmtId="166" fontId="22" fillId="0" borderId="14" xfId="1538" applyNumberFormat="1" applyFont="1" applyBorder="1" applyAlignment="1" applyProtection="1">
      <alignment horizontal="right" vertical="center"/>
    </xf>
    <xf numFmtId="0" fontId="22" fillId="0" borderId="0" xfId="1458" applyFont="1" applyProtection="1">
      <protection locked="0"/>
    </xf>
    <xf numFmtId="166" fontId="22" fillId="0" borderId="0" xfId="1538" applyNumberFormat="1" applyFont="1" applyBorder="1" applyAlignment="1" applyProtection="1">
      <protection locked="0"/>
    </xf>
    <xf numFmtId="4" fontId="22" fillId="0" borderId="0" xfId="1458" applyNumberFormat="1" applyFont="1" applyProtection="1">
      <protection locked="0"/>
    </xf>
    <xf numFmtId="0" fontId="22" fillId="0" borderId="0" xfId="1523" applyFont="1" applyAlignment="1" applyProtection="1">
      <alignment vertical="center"/>
      <protection locked="0"/>
    </xf>
    <xf numFmtId="4" fontId="34" fillId="0" borderId="11" xfId="1469" applyNumberFormat="1" applyFont="1" applyBorder="1" applyAlignment="1" applyProtection="1">
      <alignment horizontal="right" vertical="center"/>
    </xf>
    <xf numFmtId="10" fontId="22" fillId="0" borderId="13" xfId="1" applyNumberFormat="1" applyFont="1" applyBorder="1" applyAlignment="1" applyProtection="1">
      <alignment horizontal="right" vertical="center"/>
    </xf>
    <xf numFmtId="174" fontId="22" fillId="0" borderId="13" xfId="1" applyNumberFormat="1" applyFont="1" applyBorder="1" applyAlignment="1" applyProtection="1">
      <alignment horizontal="right" vertical="center"/>
    </xf>
    <xf numFmtId="4" fontId="22" fillId="0" borderId="0" xfId="1523" applyNumberFormat="1" applyFont="1" applyProtection="1">
      <protection locked="0"/>
    </xf>
    <xf numFmtId="0" fontId="21" fillId="0" borderId="0" xfId="1522"/>
    <xf numFmtId="0" fontId="36" fillId="0" borderId="0" xfId="1522" applyFont="1" applyAlignment="1">
      <alignment vertical="center"/>
    </xf>
    <xf numFmtId="0" fontId="36" fillId="0" borderId="0" xfId="1522" applyFont="1" applyAlignment="1">
      <alignment horizontal="center" vertical="center"/>
    </xf>
    <xf numFmtId="49" fontId="36" fillId="0" borderId="0" xfId="1522" applyNumberFormat="1" applyFont="1" applyAlignment="1">
      <alignment horizontal="center" vertical="center"/>
    </xf>
    <xf numFmtId="0" fontId="37" fillId="0" borderId="0" xfId="1522" applyFont="1" applyAlignment="1">
      <alignment vertical="center"/>
    </xf>
    <xf numFmtId="2" fontId="43" fillId="0" borderId="0" xfId="1522" applyNumberFormat="1" applyFont="1" applyAlignment="1">
      <alignment horizontal="center" vertical="center"/>
    </xf>
    <xf numFmtId="0" fontId="41" fillId="0" borderId="0" xfId="495" applyFont="1" applyBorder="1" applyAlignment="1">
      <alignment vertical="center"/>
    </xf>
    <xf numFmtId="0" fontId="41" fillId="0" borderId="0" xfId="495" applyFont="1" applyBorder="1" applyAlignment="1">
      <alignment horizontal="center" vertical="center"/>
    </xf>
    <xf numFmtId="0" fontId="42" fillId="0" borderId="0" xfId="551" applyFont="1" applyBorder="1" applyAlignment="1">
      <alignment vertical="center"/>
    </xf>
    <xf numFmtId="0" fontId="41" fillId="0" borderId="0" xfId="551" applyFont="1" applyBorder="1" applyAlignment="1">
      <alignment horizontal="center" vertical="center"/>
    </xf>
    <xf numFmtId="4" fontId="40" fillId="0" borderId="0" xfId="551" applyNumberFormat="1" applyFont="1" applyBorder="1" applyAlignment="1">
      <alignment horizontal="center" vertical="center"/>
    </xf>
    <xf numFmtId="0" fontId="40" fillId="0" borderId="0" xfId="495" applyFont="1" applyBorder="1" applyAlignment="1">
      <alignment horizontal="right" vertical="center"/>
    </xf>
    <xf numFmtId="0" fontId="42" fillId="0" borderId="0" xfId="495" applyFont="1" applyBorder="1" applyAlignment="1">
      <alignment vertical="center"/>
    </xf>
    <xf numFmtId="0" fontId="36" fillId="0" borderId="0" xfId="1180" applyFont="1" applyAlignment="1">
      <alignment horizontal="center" vertical="center"/>
    </xf>
    <xf numFmtId="0" fontId="36" fillId="0" borderId="0" xfId="1180" applyFont="1" applyAlignment="1">
      <alignment vertical="center"/>
    </xf>
    <xf numFmtId="0" fontId="36" fillId="0" borderId="0" xfId="1180" applyFont="1" applyAlignment="1">
      <alignment vertical="center" wrapText="1"/>
    </xf>
    <xf numFmtId="0" fontId="39" fillId="0" borderId="0" xfId="1180" applyFont="1" applyAlignment="1">
      <alignment vertical="center"/>
    </xf>
    <xf numFmtId="177" fontId="36" fillId="0" borderId="0" xfId="1180" applyNumberFormat="1" applyFont="1" applyAlignment="1">
      <alignment vertical="center"/>
    </xf>
    <xf numFmtId="172" fontId="39" fillId="0" borderId="0" xfId="1180" applyNumberFormat="1" applyFont="1" applyAlignment="1">
      <alignment vertical="center"/>
    </xf>
    <xf numFmtId="0" fontId="36" fillId="0" borderId="0" xfId="1180" applyFont="1" applyAlignment="1">
      <alignment horizontal="right" vertical="center"/>
    </xf>
    <xf numFmtId="0" fontId="36" fillId="0" borderId="0" xfId="1180" applyFont="1" applyAlignment="1">
      <alignment horizontal="center" vertical="center" wrapText="1"/>
    </xf>
    <xf numFmtId="0" fontId="39" fillId="0" borderId="0" xfId="1180" applyFont="1" applyAlignment="1">
      <alignment horizontal="center" vertical="center"/>
    </xf>
    <xf numFmtId="10" fontId="22" fillId="0" borderId="11" xfId="1" applyNumberFormat="1" applyFont="1" applyBorder="1" applyAlignment="1" applyProtection="1">
      <alignment horizontal="right" vertical="center"/>
    </xf>
    <xf numFmtId="0" fontId="28" fillId="0" borderId="0" xfId="0" applyFont="1"/>
    <xf numFmtId="10" fontId="22" fillId="0" borderId="13" xfId="1" applyNumberFormat="1" applyFont="1" applyFill="1" applyBorder="1" applyAlignment="1" applyProtection="1">
      <alignment horizontal="right" vertical="center"/>
    </xf>
    <xf numFmtId="10" fontId="22" fillId="0" borderId="16" xfId="1" applyNumberFormat="1" applyFont="1" applyBorder="1" applyAlignment="1" applyProtection="1">
      <alignment horizontal="right" vertical="center"/>
    </xf>
    <xf numFmtId="0" fontId="39" fillId="0" borderId="0" xfId="1522" applyFont="1" applyFill="1" applyBorder="1" applyAlignment="1">
      <alignment horizontal="right" vertical="center"/>
    </xf>
    <xf numFmtId="0" fontId="39" fillId="0" borderId="0" xfId="1522" applyFont="1" applyFill="1" applyBorder="1" applyAlignment="1">
      <alignment horizontal="center" vertical="center"/>
    </xf>
    <xf numFmtId="17" fontId="39" fillId="0" borderId="0" xfId="1522" applyNumberFormat="1" applyFont="1" applyFill="1" applyBorder="1" applyAlignment="1">
      <alignment horizontal="center" vertical="center"/>
    </xf>
    <xf numFmtId="0" fontId="39" fillId="0" borderId="0" xfId="1522" applyFont="1" applyFill="1" applyBorder="1" applyAlignment="1">
      <alignment horizontal="left" vertical="center"/>
    </xf>
    <xf numFmtId="0" fontId="36" fillId="0" borderId="0" xfId="1522" applyFont="1" applyFill="1" applyAlignment="1">
      <alignment vertical="center"/>
    </xf>
    <xf numFmtId="0" fontId="38" fillId="0" borderId="0" xfId="502" applyFont="1" applyFill="1" applyBorder="1" applyAlignment="1">
      <alignment horizontal="left" vertical="center" wrapText="1"/>
    </xf>
    <xf numFmtId="0" fontId="38" fillId="0" borderId="0" xfId="502" applyFont="1" applyFill="1" applyBorder="1" applyAlignment="1">
      <alignment horizontal="center" vertical="center" wrapText="1"/>
    </xf>
    <xf numFmtId="0" fontId="39" fillId="0" borderId="0" xfId="502" applyFont="1" applyFill="1" applyBorder="1" applyAlignment="1">
      <alignment vertical="center" wrapText="1"/>
    </xf>
    <xf numFmtId="0" fontId="36" fillId="0" borderId="0" xfId="502" applyFont="1" applyBorder="1" applyAlignment="1">
      <alignment vertical="center"/>
    </xf>
    <xf numFmtId="0" fontId="36" fillId="0" borderId="0" xfId="502" applyFont="1" applyBorder="1" applyAlignment="1">
      <alignment horizontal="center" vertical="center"/>
    </xf>
    <xf numFmtId="0" fontId="36" fillId="29" borderId="1" xfId="502" applyFont="1" applyFill="1" applyBorder="1" applyAlignment="1">
      <alignment horizontal="center" vertical="center"/>
    </xf>
    <xf numFmtId="0" fontId="36" fillId="29" borderId="1" xfId="502" applyFont="1" applyFill="1" applyBorder="1" applyAlignment="1">
      <alignment horizontal="center" vertical="center" wrapText="1"/>
    </xf>
    <xf numFmtId="1" fontId="51" fillId="0" borderId="1" xfId="2582" applyNumberFormat="1" applyFont="1" applyFill="1" applyBorder="1" applyAlignment="1">
      <alignment horizontal="center" vertical="center"/>
    </xf>
    <xf numFmtId="49" fontId="36" fillId="0" borderId="0" xfId="506" applyNumberFormat="1" applyFont="1" applyBorder="1" applyAlignment="1">
      <alignment horizontal="center" vertical="center"/>
    </xf>
    <xf numFmtId="0" fontId="36" fillId="0" borderId="0" xfId="506" applyFont="1" applyBorder="1" applyAlignment="1">
      <alignment vertical="center"/>
    </xf>
    <xf numFmtId="0" fontId="36" fillId="0" borderId="0" xfId="506" applyFont="1" applyBorder="1" applyAlignment="1">
      <alignment horizontal="center" vertical="center"/>
    </xf>
    <xf numFmtId="2" fontId="36" fillId="0" borderId="0" xfId="506" applyNumberFormat="1" applyFont="1" applyBorder="1" applyAlignment="1">
      <alignment horizontal="center" vertical="center"/>
    </xf>
    <xf numFmtId="0" fontId="43" fillId="0" borderId="0" xfId="498" applyFont="1" applyBorder="1" applyAlignment="1">
      <alignment vertical="center"/>
    </xf>
    <xf numFmtId="0" fontId="53" fillId="0" borderId="0" xfId="495" applyFont="1" applyBorder="1" applyAlignment="1">
      <alignment horizontal="center" vertical="center"/>
    </xf>
    <xf numFmtId="0" fontId="44" fillId="0" borderId="0" xfId="495" applyFont="1" applyBorder="1" applyAlignment="1">
      <alignment horizontal="center" vertical="center"/>
    </xf>
    <xf numFmtId="0" fontId="43" fillId="0" borderId="0" xfId="551" applyFont="1" applyBorder="1" applyAlignment="1">
      <alignment vertical="center"/>
    </xf>
    <xf numFmtId="0" fontId="36" fillId="0" borderId="0" xfId="551" applyFont="1" applyBorder="1" applyAlignment="1">
      <alignment horizontal="center" vertical="center"/>
    </xf>
    <xf numFmtId="0" fontId="21" fillId="0" borderId="0" xfId="1522" applyFont="1"/>
    <xf numFmtId="0" fontId="39" fillId="27" borderId="1" xfId="1180" applyFont="1" applyFill="1" applyBorder="1" applyAlignment="1">
      <alignment horizontal="center" vertical="center" wrapText="1"/>
    </xf>
    <xf numFmtId="177" fontId="39" fillId="27" borderId="1" xfId="1180" applyNumberFormat="1" applyFont="1" applyFill="1" applyBorder="1" applyAlignment="1">
      <alignment horizontal="center" vertical="center" wrapText="1"/>
    </xf>
    <xf numFmtId="0" fontId="54" fillId="0" borderId="0" xfId="1180" applyFont="1" applyFill="1" applyAlignment="1">
      <alignment horizontal="center" vertical="center"/>
    </xf>
    <xf numFmtId="0" fontId="36" fillId="0" borderId="0" xfId="1180" applyFont="1" applyFill="1" applyAlignment="1">
      <alignment horizontal="right" vertical="center"/>
    </xf>
    <xf numFmtId="0" fontId="36" fillId="0" borderId="0" xfId="1180" applyFont="1" applyFill="1" applyAlignment="1">
      <alignment vertical="center"/>
    </xf>
    <xf numFmtId="0" fontId="39" fillId="0" borderId="0" xfId="1180" applyFont="1" applyFill="1" applyAlignment="1">
      <alignment horizontal="center" vertical="center"/>
    </xf>
    <xf numFmtId="0" fontId="44" fillId="0" borderId="0" xfId="495" applyFont="1" applyFill="1" applyBorder="1" applyAlignment="1">
      <alignment horizontal="center" vertical="center"/>
    </xf>
    <xf numFmtId="0" fontId="43" fillId="0" borderId="0" xfId="551" applyFont="1" applyFill="1" applyBorder="1" applyAlignment="1">
      <alignment vertical="center"/>
    </xf>
    <xf numFmtId="2" fontId="43" fillId="0" borderId="0" xfId="1522" applyNumberFormat="1" applyFont="1" applyFill="1" applyAlignment="1">
      <alignment horizontal="center" vertical="center"/>
    </xf>
    <xf numFmtId="1" fontId="22" fillId="0" borderId="11" xfId="1523" applyNumberFormat="1" applyFont="1" applyFill="1" applyBorder="1" applyAlignment="1" applyProtection="1">
      <alignment horizontal="justify" vertical="center" wrapText="1"/>
    </xf>
    <xf numFmtId="0" fontId="22" fillId="0" borderId="11" xfId="1523" applyFont="1" applyFill="1" applyBorder="1" applyAlignment="1" applyProtection="1">
      <alignment horizontal="justify" vertical="center" wrapText="1"/>
    </xf>
    <xf numFmtId="2" fontId="36" fillId="0" borderId="1" xfId="1180" applyNumberFormat="1" applyFont="1" applyFill="1" applyBorder="1" applyAlignment="1">
      <alignment horizontal="center" vertical="center"/>
    </xf>
    <xf numFmtId="0" fontId="36" fillId="0" borderId="1" xfId="1180" applyFont="1" applyFill="1" applyBorder="1" applyAlignment="1">
      <alignment horizontal="justify" vertical="center" wrapText="1"/>
    </xf>
    <xf numFmtId="0" fontId="36" fillId="0" borderId="1" xfId="1180" applyFont="1" applyFill="1" applyBorder="1" applyAlignment="1">
      <alignment horizontal="center" vertical="center"/>
    </xf>
    <xf numFmtId="178" fontId="36" fillId="0" borderId="1" xfId="1180" applyNumberFormat="1" applyFont="1" applyFill="1" applyBorder="1" applyAlignment="1">
      <alignment horizontal="right" vertical="center"/>
    </xf>
    <xf numFmtId="0" fontId="36" fillId="0" borderId="1" xfId="1180" applyFont="1" applyFill="1" applyBorder="1" applyAlignment="1">
      <alignment horizontal="center" vertical="center" wrapText="1"/>
    </xf>
    <xf numFmtId="175" fontId="36" fillId="0" borderId="1" xfId="1180" applyNumberFormat="1" applyFont="1" applyFill="1" applyBorder="1" applyAlignment="1">
      <alignment horizontal="right" vertical="center"/>
    </xf>
    <xf numFmtId="0" fontId="64" fillId="0" borderId="0" xfId="2610" applyFont="1" applyFill="1" applyAlignment="1">
      <alignment horizontal="center" vertical="center" wrapText="1"/>
    </xf>
    <xf numFmtId="0" fontId="65" fillId="0" borderId="0" xfId="2610" applyFont="1" applyFill="1" applyAlignment="1">
      <alignment vertical="center"/>
    </xf>
    <xf numFmtId="0" fontId="64" fillId="0" borderId="0" xfId="2612" applyFont="1" applyFill="1" applyAlignment="1">
      <alignment vertical="center"/>
    </xf>
    <xf numFmtId="0" fontId="51" fillId="0" borderId="0" xfId="2612" applyFont="1" applyFill="1" applyAlignment="1">
      <alignment vertical="center"/>
    </xf>
    <xf numFmtId="0" fontId="64" fillId="0" borderId="0" xfId="2610" applyFont="1" applyFill="1" applyAlignment="1">
      <alignment vertical="center"/>
    </xf>
    <xf numFmtId="2" fontId="51" fillId="0" borderId="0" xfId="2610" applyNumberFormat="1" applyFont="1" applyFill="1" applyAlignment="1">
      <alignment vertical="center"/>
    </xf>
    <xf numFmtId="0" fontId="64" fillId="0" borderId="0" xfId="2610" applyFont="1" applyFill="1" applyAlignment="1">
      <alignment horizontal="left" vertical="center"/>
    </xf>
    <xf numFmtId="0" fontId="51" fillId="0" borderId="0" xfId="2609" applyFont="1" applyFill="1" applyAlignment="1">
      <alignment horizontal="left" vertical="center"/>
    </xf>
    <xf numFmtId="0" fontId="56" fillId="0" borderId="0" xfId="2610" applyFont="1" applyFill="1" applyAlignment="1">
      <alignment vertical="center"/>
    </xf>
    <xf numFmtId="0" fontId="67" fillId="0" borderId="0" xfId="2612" applyFont="1" applyFill="1" applyAlignment="1">
      <alignment vertical="center"/>
    </xf>
    <xf numFmtId="0" fontId="65" fillId="0" borderId="0" xfId="2612" applyFont="1" applyFill="1" applyAlignment="1">
      <alignment horizontal="center" vertical="center"/>
    </xf>
    <xf numFmtId="0" fontId="51" fillId="0" borderId="0" xfId="2628" applyFont="1" applyFill="1" applyAlignment="1">
      <alignment vertical="center"/>
    </xf>
    <xf numFmtId="4" fontId="51" fillId="0" borderId="0" xfId="2628" applyNumberFormat="1" applyFont="1" applyFill="1"/>
    <xf numFmtId="0" fontId="56" fillId="0" borderId="0" xfId="2609" applyFill="1" applyAlignment="1">
      <alignment horizontal="left" vertical="center"/>
    </xf>
    <xf numFmtId="0" fontId="56" fillId="0" borderId="0" xfId="2609" applyFill="1" applyAlignment="1">
      <alignment horizontal="right" vertical="center"/>
    </xf>
    <xf numFmtId="4" fontId="64" fillId="0" borderId="0" xfId="2610" applyNumberFormat="1" applyFont="1" applyFill="1" applyAlignment="1">
      <alignment vertical="center"/>
    </xf>
    <xf numFmtId="4" fontId="64" fillId="0" borderId="0" xfId="2610" applyNumberFormat="1" applyFont="1" applyFill="1" applyAlignment="1">
      <alignment horizontal="left" vertical="center"/>
    </xf>
    <xf numFmtId="0" fontId="64" fillId="0" borderId="0" xfId="2614" applyNumberFormat="1" applyFont="1" applyFill="1" applyAlignment="1">
      <alignment horizontal="center" vertical="center" wrapText="1"/>
    </xf>
    <xf numFmtId="0" fontId="64" fillId="0" borderId="0" xfId="2612" applyFont="1" applyFill="1"/>
    <xf numFmtId="2" fontId="64" fillId="0" borderId="0" xfId="2612" applyNumberFormat="1" applyFont="1" applyFill="1"/>
    <xf numFmtId="1" fontId="64" fillId="0" borderId="0" xfId="2610" applyNumberFormat="1" applyFont="1" applyFill="1" applyAlignment="1">
      <alignment horizontal="center" vertical="center" wrapText="1"/>
    </xf>
    <xf numFmtId="0" fontId="64" fillId="0" borderId="0" xfId="2609" applyFont="1" applyFill="1" applyAlignment="1">
      <alignment vertical="center"/>
    </xf>
    <xf numFmtId="2" fontId="64" fillId="0" borderId="0" xfId="2612" applyNumberFormat="1" applyFont="1" applyFill="1" applyAlignment="1">
      <alignment vertical="center"/>
    </xf>
    <xf numFmtId="0" fontId="56" fillId="0" borderId="0" xfId="2610" applyFill="1" applyAlignment="1">
      <alignment vertical="center"/>
    </xf>
    <xf numFmtId="2" fontId="51" fillId="0" borderId="0" xfId="2628" applyNumberFormat="1" applyFont="1" applyFill="1"/>
    <xf numFmtId="0" fontId="51" fillId="0" borderId="0" xfId="2628" applyFont="1" applyFill="1" applyAlignment="1">
      <alignment horizontal="left" vertical="center"/>
    </xf>
    <xf numFmtId="0" fontId="64" fillId="0" borderId="0" xfId="2628" applyFont="1" applyFill="1" applyAlignment="1">
      <alignment horizontal="center" vertical="center" wrapText="1"/>
    </xf>
    <xf numFmtId="49" fontId="68" fillId="0" borderId="0" xfId="2628" applyNumberFormat="1" applyFont="1" applyFill="1" applyAlignment="1">
      <alignment vertical="center"/>
    </xf>
    <xf numFmtId="0" fontId="65" fillId="0" borderId="0" xfId="2628" applyFont="1" applyFill="1" applyAlignment="1">
      <alignment vertical="center"/>
    </xf>
    <xf numFmtId="1" fontId="51" fillId="0" borderId="0" xfId="2628" applyNumberFormat="1" applyFont="1" applyFill="1"/>
    <xf numFmtId="4" fontId="51" fillId="0" borderId="0" xfId="2614" applyNumberFormat="1" applyFont="1" applyFill="1" applyAlignment="1">
      <alignment horizontal="left" vertical="center"/>
    </xf>
    <xf numFmtId="0" fontId="68" fillId="0" borderId="0" xfId="2628" applyFont="1" applyFill="1" applyAlignment="1">
      <alignment vertical="center"/>
    </xf>
    <xf numFmtId="0" fontId="69" fillId="0" borderId="0" xfId="2629" applyFont="1" applyFill="1" applyBorder="1" applyAlignment="1">
      <alignment vertical="center"/>
    </xf>
    <xf numFmtId="2" fontId="67" fillId="0" borderId="0" xfId="2614" applyNumberFormat="1" applyFont="1" applyFill="1" applyAlignment="1">
      <alignment horizontal="center" vertical="center"/>
    </xf>
    <xf numFmtId="1" fontId="67" fillId="0" borderId="0" xfId="2614" applyNumberFormat="1" applyFont="1" applyFill="1" applyAlignment="1">
      <alignment horizontal="center" vertical="center"/>
    </xf>
    <xf numFmtId="0" fontId="70" fillId="0" borderId="0" xfId="2628" applyFont="1" applyFill="1"/>
    <xf numFmtId="0" fontId="54" fillId="0" borderId="0" xfId="2628" applyFont="1" applyFill="1" applyAlignment="1">
      <alignment vertical="center"/>
    </xf>
    <xf numFmtId="2" fontId="64" fillId="0" borderId="0" xfId="2628" applyNumberFormat="1" applyFont="1" applyFill="1" applyAlignment="1">
      <alignment vertical="center"/>
    </xf>
    <xf numFmtId="4" fontId="64" fillId="0" borderId="0" xfId="2614" applyNumberFormat="1" applyFont="1" applyFill="1" applyAlignment="1">
      <alignment horizontal="left" vertical="center"/>
    </xf>
    <xf numFmtId="1" fontId="51" fillId="0" borderId="0" xfId="2628" applyNumberFormat="1" applyFont="1" applyFill="1" applyAlignment="1">
      <alignment vertical="center"/>
    </xf>
    <xf numFmtId="3" fontId="51" fillId="0" borderId="0" xfId="2628" applyNumberFormat="1" applyFont="1" applyFill="1"/>
    <xf numFmtId="0" fontId="65" fillId="0" borderId="0" xfId="2614" applyFont="1" applyFill="1" applyAlignment="1">
      <alignment vertical="center"/>
    </xf>
    <xf numFmtId="0" fontId="64" fillId="0" borderId="0" xfId="2614" applyFont="1" applyFill="1" applyAlignment="1">
      <alignment vertical="center"/>
    </xf>
    <xf numFmtId="2" fontId="51" fillId="0" borderId="0" xfId="2614" applyNumberFormat="1" applyFont="1" applyFill="1" applyAlignment="1">
      <alignment vertical="center"/>
    </xf>
    <xf numFmtId="0" fontId="51" fillId="0" borderId="0" xfId="2614" applyFont="1" applyFill="1" applyAlignment="1">
      <alignment horizontal="left" vertical="center"/>
    </xf>
    <xf numFmtId="0" fontId="64" fillId="0" borderId="0" xfId="2614" applyFont="1" applyFill="1" applyAlignment="1">
      <alignment horizontal="center" vertical="center" wrapText="1"/>
    </xf>
    <xf numFmtId="0" fontId="51" fillId="0" borderId="0" xfId="2614" applyFont="1" applyFill="1" applyAlignment="1">
      <alignment vertical="center" wrapText="1"/>
    </xf>
    <xf numFmtId="0" fontId="51" fillId="0" borderId="0" xfId="2614" applyFont="1" applyFill="1" applyAlignment="1">
      <alignment vertical="center"/>
    </xf>
    <xf numFmtId="2" fontId="64" fillId="0" borderId="0" xfId="2614" applyNumberFormat="1" applyFont="1" applyFill="1" applyAlignment="1">
      <alignment vertical="center"/>
    </xf>
    <xf numFmtId="0" fontId="64" fillId="0" borderId="0" xfId="2614" applyFont="1" applyFill="1" applyAlignment="1">
      <alignment horizontal="left" vertical="center"/>
    </xf>
    <xf numFmtId="0" fontId="67" fillId="0" borderId="0" xfId="2614" applyFont="1" applyFill="1" applyAlignment="1">
      <alignment vertical="center"/>
    </xf>
    <xf numFmtId="1" fontId="51" fillId="0" borderId="0" xfId="2614" applyNumberFormat="1" applyFont="1" applyFill="1" applyAlignment="1">
      <alignment vertical="center"/>
    </xf>
    <xf numFmtId="4" fontId="51" fillId="0" borderId="0" xfId="2609" applyNumberFormat="1" applyFont="1" applyFill="1" applyAlignment="1">
      <alignment vertical="center"/>
    </xf>
    <xf numFmtId="0" fontId="51" fillId="0" borderId="0" xfId="2609" applyFont="1" applyFill="1" applyAlignment="1">
      <alignment vertical="center"/>
    </xf>
    <xf numFmtId="165" fontId="51" fillId="0" borderId="0" xfId="2614" applyNumberFormat="1" applyFont="1" applyFill="1" applyAlignment="1">
      <alignment vertical="center"/>
    </xf>
    <xf numFmtId="0" fontId="51" fillId="0" borderId="0" xfId="2610" applyFont="1" applyFill="1" applyAlignment="1">
      <alignment vertical="center"/>
    </xf>
    <xf numFmtId="0" fontId="67" fillId="0" borderId="0" xfId="2610" applyFont="1" applyFill="1" applyAlignment="1">
      <alignment vertical="center"/>
    </xf>
    <xf numFmtId="0" fontId="51" fillId="0" borderId="0" xfId="2629" applyFont="1" applyFill="1" applyAlignment="1">
      <alignment vertical="center"/>
    </xf>
    <xf numFmtId="2" fontId="51" fillId="0" borderId="0" xfId="2629" applyNumberFormat="1" applyFont="1" applyFill="1" applyAlignment="1">
      <alignment vertical="center"/>
    </xf>
    <xf numFmtId="0" fontId="51" fillId="0" borderId="0" xfId="2629" applyFont="1" applyFill="1" applyAlignment="1">
      <alignment horizontal="left" vertical="center"/>
    </xf>
    <xf numFmtId="4" fontId="51" fillId="0" borderId="0" xfId="2629" applyNumberFormat="1" applyFont="1" applyFill="1" applyAlignment="1">
      <alignment vertical="center"/>
    </xf>
    <xf numFmtId="2" fontId="64" fillId="0" borderId="0" xfId="2610" applyNumberFormat="1" applyFont="1" applyFill="1" applyAlignment="1">
      <alignment vertical="center"/>
    </xf>
    <xf numFmtId="4" fontId="51" fillId="0" borderId="0" xfId="2612" applyNumberFormat="1" applyFont="1" applyFill="1" applyAlignment="1">
      <alignment vertical="center"/>
    </xf>
    <xf numFmtId="4" fontId="65" fillId="0" borderId="0" xfId="2610" applyNumberFormat="1" applyFont="1" applyFill="1" applyAlignment="1">
      <alignment vertical="center"/>
    </xf>
    <xf numFmtId="2" fontId="51" fillId="0" borderId="0" xfId="2609" applyNumberFormat="1" applyFont="1" applyFill="1" applyAlignment="1">
      <alignment vertical="center"/>
    </xf>
    <xf numFmtId="0" fontId="65" fillId="0" borderId="0" xfId="2610" applyFont="1" applyFill="1" applyAlignment="1">
      <alignment horizontal="left" vertical="center"/>
    </xf>
    <xf numFmtId="4" fontId="64" fillId="0" borderId="0" xfId="2612" applyNumberFormat="1" applyFont="1" applyFill="1" applyAlignment="1">
      <alignment vertical="center"/>
    </xf>
    <xf numFmtId="0" fontId="56" fillId="0" borderId="0" xfId="2609" applyFill="1" applyAlignment="1">
      <alignment vertical="center"/>
    </xf>
    <xf numFmtId="4" fontId="51" fillId="0" borderId="0" xfId="2614" applyNumberFormat="1" applyFont="1" applyFill="1" applyAlignment="1">
      <alignment vertical="center"/>
    </xf>
    <xf numFmtId="49" fontId="68" fillId="0" borderId="0" xfId="2609" applyNumberFormat="1" applyFont="1" applyFill="1" applyAlignment="1">
      <alignment vertical="center"/>
    </xf>
    <xf numFmtId="0" fontId="51" fillId="0" borderId="0" xfId="2610" applyFont="1" applyFill="1" applyAlignment="1">
      <alignment horizontal="left" vertical="center"/>
    </xf>
    <xf numFmtId="1" fontId="51" fillId="0" borderId="0" xfId="2610" applyNumberFormat="1" applyFont="1" applyFill="1" applyAlignment="1">
      <alignment vertical="center"/>
    </xf>
    <xf numFmtId="0" fontId="71" fillId="0" borderId="0" xfId="2612" applyFont="1" applyFill="1" applyAlignment="1">
      <alignment vertical="center"/>
    </xf>
    <xf numFmtId="4" fontId="64" fillId="0" borderId="0" xfId="2609" applyNumberFormat="1" applyFont="1" applyFill="1" applyAlignment="1">
      <alignment vertical="center"/>
    </xf>
    <xf numFmtId="0" fontId="64" fillId="0" borderId="0" xfId="2630" applyFont="1" applyFill="1" applyAlignment="1">
      <alignment horizontal="left" vertical="center"/>
    </xf>
    <xf numFmtId="2" fontId="51" fillId="0" borderId="0" xfId="2612" applyNumberFormat="1" applyFont="1" applyFill="1" applyAlignment="1">
      <alignment vertical="center"/>
    </xf>
    <xf numFmtId="2" fontId="56" fillId="0" borderId="0" xfId="2610" applyNumberFormat="1" applyFill="1" applyAlignment="1">
      <alignment vertical="center"/>
    </xf>
    <xf numFmtId="0" fontId="65" fillId="0" borderId="0" xfId="2612" applyFont="1" applyFill="1" applyAlignment="1">
      <alignment vertical="center"/>
    </xf>
    <xf numFmtId="1" fontId="51" fillId="0" borderId="0" xfId="2612" applyNumberFormat="1" applyFont="1" applyFill="1" applyAlignment="1">
      <alignment vertical="center"/>
    </xf>
    <xf numFmtId="3" fontId="51" fillId="0" borderId="0" xfId="2612" applyNumberFormat="1" applyFont="1" applyFill="1" applyAlignment="1">
      <alignment vertical="center"/>
    </xf>
    <xf numFmtId="181" fontId="64" fillId="0" borderId="0" xfId="2610" applyNumberFormat="1" applyFont="1" applyFill="1" applyAlignment="1">
      <alignment vertical="center"/>
    </xf>
    <xf numFmtId="0" fontId="64" fillId="34" borderId="0" xfId="2614" applyFont="1" applyFill="1" applyAlignment="1">
      <alignment vertical="center"/>
    </xf>
    <xf numFmtId="2" fontId="64" fillId="34" borderId="0" xfId="2614" applyNumberFormat="1" applyFont="1" applyFill="1" applyAlignment="1">
      <alignment vertical="center"/>
    </xf>
    <xf numFmtId="0" fontId="64" fillId="34" borderId="0" xfId="2614" applyFont="1" applyFill="1" applyAlignment="1">
      <alignment horizontal="left" vertical="center"/>
    </xf>
    <xf numFmtId="0" fontId="64" fillId="34" borderId="0" xfId="2614" applyFont="1" applyFill="1" applyAlignment="1">
      <alignment horizontal="center" vertical="center" wrapText="1"/>
    </xf>
    <xf numFmtId="2" fontId="64" fillId="34" borderId="0" xfId="2610" applyNumberFormat="1" applyFont="1" applyFill="1" applyAlignment="1">
      <alignment vertical="center"/>
    </xf>
    <xf numFmtId="4" fontId="64" fillId="34" borderId="0" xfId="2610" applyNumberFormat="1" applyFont="1" applyFill="1" applyAlignment="1">
      <alignment vertical="center"/>
    </xf>
    <xf numFmtId="4" fontId="64" fillId="34" borderId="0" xfId="2610" applyNumberFormat="1" applyFont="1" applyFill="1" applyAlignment="1">
      <alignment horizontal="left" vertical="center"/>
    </xf>
    <xf numFmtId="0" fontId="64" fillId="34" borderId="0" xfId="2614" applyNumberFormat="1" applyFont="1" applyFill="1" applyAlignment="1">
      <alignment horizontal="center" vertical="center" wrapText="1"/>
    </xf>
    <xf numFmtId="0" fontId="64" fillId="34" borderId="0" xfId="2610" applyFont="1" applyFill="1" applyAlignment="1">
      <alignment vertical="center"/>
    </xf>
    <xf numFmtId="0" fontId="64" fillId="34" borderId="0" xfId="2610" applyFont="1" applyFill="1" applyAlignment="1">
      <alignment horizontal="left" vertical="center"/>
    </xf>
    <xf numFmtId="3" fontId="64" fillId="34" borderId="0" xfId="2610" applyNumberFormat="1" applyFont="1" applyFill="1" applyAlignment="1">
      <alignment vertical="center"/>
    </xf>
    <xf numFmtId="0" fontId="64" fillId="34" borderId="0" xfId="2612" applyFont="1" applyFill="1" applyAlignment="1">
      <alignment vertical="center"/>
    </xf>
    <xf numFmtId="2" fontId="64" fillId="34" borderId="0" xfId="2612" applyNumberFormat="1" applyFont="1" applyFill="1" applyAlignment="1">
      <alignment vertical="center"/>
    </xf>
    <xf numFmtId="0" fontId="22" fillId="0" borderId="0" xfId="1523" applyFont="1" applyFill="1" applyProtection="1">
      <protection locked="0"/>
    </xf>
    <xf numFmtId="166" fontId="31" fillId="0" borderId="12" xfId="1538" applyNumberFormat="1" applyFont="1" applyFill="1" applyBorder="1" applyAlignment="1" applyProtection="1">
      <alignment horizontal="right" vertical="center" wrapText="1"/>
      <protection locked="0"/>
    </xf>
    <xf numFmtId="0" fontId="22" fillId="0" borderId="0" xfId="1458" applyFont="1" applyFill="1" applyProtection="1">
      <protection locked="0"/>
    </xf>
    <xf numFmtId="166" fontId="22" fillId="0" borderId="0" xfId="1538" applyNumberFormat="1" applyFont="1" applyFill="1" applyBorder="1" applyAlignment="1" applyProtection="1">
      <protection locked="0"/>
    </xf>
    <xf numFmtId="4" fontId="22" fillId="0" borderId="0" xfId="1458" applyNumberFormat="1" applyFont="1" applyFill="1" applyProtection="1">
      <protection locked="0"/>
    </xf>
    <xf numFmtId="0" fontId="22" fillId="0" borderId="0" xfId="1523" applyFont="1" applyFill="1" applyAlignment="1" applyProtection="1">
      <alignment vertical="center"/>
      <protection locked="0"/>
    </xf>
    <xf numFmtId="0" fontId="36" fillId="0" borderId="1" xfId="1458" applyFont="1" applyFill="1" applyBorder="1" applyAlignment="1">
      <alignment horizontal="justify" vertical="center" wrapText="1"/>
    </xf>
    <xf numFmtId="4" fontId="36" fillId="0" borderId="1" xfId="506" applyNumberFormat="1" applyFont="1" applyFill="1" applyBorder="1" applyAlignment="1">
      <alignment horizontal="center" vertical="center"/>
    </xf>
    <xf numFmtId="0" fontId="36" fillId="0" borderId="1" xfId="551" applyFont="1" applyFill="1" applyBorder="1" applyAlignment="1">
      <alignment horizontal="center" vertical="center"/>
    </xf>
    <xf numFmtId="0" fontId="36" fillId="0" borderId="1" xfId="541" applyFont="1" applyFill="1" applyBorder="1" applyAlignment="1">
      <alignment horizontal="center" vertical="center"/>
    </xf>
    <xf numFmtId="0" fontId="36" fillId="0" borderId="1" xfId="1458" applyFont="1" applyFill="1" applyBorder="1" applyAlignment="1">
      <alignment horizontal="justify" vertical="center"/>
    </xf>
    <xf numFmtId="0" fontId="36" fillId="0" borderId="1" xfId="495" applyFont="1" applyFill="1" applyBorder="1" applyAlignment="1">
      <alignment horizontal="center" vertical="center"/>
    </xf>
    <xf numFmtId="178" fontId="36" fillId="0" borderId="1" xfId="1180" applyNumberFormat="1" applyFont="1" applyFill="1" applyBorder="1" applyAlignment="1">
      <alignment horizontal="center" vertical="center" wrapText="1"/>
    </xf>
    <xf numFmtId="1" fontId="22" fillId="0" borderId="11" xfId="1523" applyNumberFormat="1" applyFont="1" applyFill="1" applyBorder="1" applyAlignment="1" applyProtection="1">
      <alignment horizontal="center" vertical="center" wrapText="1"/>
    </xf>
    <xf numFmtId="178" fontId="36" fillId="0" borderId="26" xfId="1180" applyNumberFormat="1" applyFont="1" applyFill="1" applyBorder="1" applyAlignment="1">
      <alignment horizontal="center" vertical="center" wrapText="1"/>
    </xf>
    <xf numFmtId="10" fontId="22" fillId="0" borderId="16" xfId="1" applyNumberFormat="1" applyFont="1" applyFill="1" applyBorder="1" applyAlignment="1" applyProtection="1">
      <alignment horizontal="right" vertical="center"/>
    </xf>
    <xf numFmtId="166" fontId="22" fillId="0" borderId="21" xfId="1538" applyNumberFormat="1" applyFont="1" applyBorder="1" applyAlignment="1" applyProtection="1">
      <protection locked="0"/>
    </xf>
    <xf numFmtId="4" fontId="22" fillId="0" borderId="21" xfId="1458" applyNumberFormat="1" applyFont="1" applyBorder="1" applyProtection="1">
      <protection locked="0"/>
    </xf>
    <xf numFmtId="10" fontId="22" fillId="0" borderId="13" xfId="1" applyNumberFormat="1" applyFont="1" applyBorder="1" applyAlignment="1" applyProtection="1">
      <alignment horizontal="right" vertical="center" wrapText="1"/>
    </xf>
    <xf numFmtId="166" fontId="22" fillId="0" borderId="0" xfId="1538" applyNumberFormat="1" applyFont="1" applyBorder="1" applyAlignment="1" applyProtection="1">
      <alignment wrapText="1"/>
      <protection locked="0"/>
    </xf>
    <xf numFmtId="4" fontId="22" fillId="0" borderId="0" xfId="1458" applyNumberFormat="1" applyFont="1" applyAlignment="1" applyProtection="1">
      <alignment wrapText="1"/>
      <protection locked="0"/>
    </xf>
    <xf numFmtId="0" fontId="0" fillId="35" borderId="0" xfId="0" applyFill="1" applyProtection="1"/>
    <xf numFmtId="0" fontId="0" fillId="0" borderId="0" xfId="0" applyProtection="1"/>
    <xf numFmtId="49" fontId="22" fillId="0" borderId="0" xfId="1523" applyNumberFormat="1" applyFont="1" applyFill="1" applyProtection="1">
      <protection locked="0"/>
    </xf>
    <xf numFmtId="171" fontId="22" fillId="0" borderId="0" xfId="1458" applyNumberFormat="1" applyFont="1" applyFill="1" applyAlignment="1" applyProtection="1">
      <alignment horizontal="center" vertical="center" wrapText="1"/>
      <protection locked="0"/>
    </xf>
    <xf numFmtId="0" fontId="22" fillId="0" borderId="0" xfId="1523" applyFont="1" applyFill="1" applyBorder="1" applyAlignment="1" applyProtection="1">
      <alignment horizontal="center"/>
      <protection locked="0"/>
    </xf>
    <xf numFmtId="172" fontId="22" fillId="0" borderId="0" xfId="1523" applyNumberFormat="1" applyFont="1" applyFill="1" applyProtection="1">
      <protection locked="0"/>
    </xf>
    <xf numFmtId="0" fontId="28" fillId="0" borderId="0" xfId="0" applyFont="1" applyFill="1" applyProtection="1">
      <protection locked="0"/>
    </xf>
    <xf numFmtId="0" fontId="27" fillId="0" borderId="0" xfId="1538" applyFont="1" applyFill="1" applyAlignment="1" applyProtection="1">
      <alignment horizontal="justify" vertical="center"/>
      <protection locked="0"/>
    </xf>
    <xf numFmtId="0" fontId="28" fillId="0" borderId="0" xfId="1538" applyFont="1" applyFill="1" applyProtection="1">
      <protection locked="0"/>
    </xf>
    <xf numFmtId="49" fontId="28" fillId="0" borderId="0" xfId="1538" applyNumberFormat="1" applyFont="1" applyFill="1" applyProtection="1">
      <protection locked="0"/>
    </xf>
    <xf numFmtId="0" fontId="29" fillId="0" borderId="0" xfId="1538" applyFont="1" applyFill="1" applyAlignment="1" applyProtection="1">
      <alignment horizontal="justify" vertical="center"/>
      <protection locked="0"/>
    </xf>
    <xf numFmtId="172" fontId="32" fillId="0" borderId="0" xfId="1538" applyNumberFormat="1" applyFont="1" applyFill="1" applyBorder="1" applyAlignment="1" applyProtection="1">
      <alignment vertical="center" wrapText="1"/>
      <protection locked="0"/>
    </xf>
    <xf numFmtId="172" fontId="30" fillId="0" borderId="0" xfId="1538" applyNumberFormat="1" applyFont="1" applyFill="1" applyBorder="1" applyAlignment="1" applyProtection="1">
      <alignment vertical="center" wrapText="1"/>
      <protection locked="0"/>
    </xf>
    <xf numFmtId="172" fontId="63" fillId="0" borderId="0" xfId="1523" applyNumberFormat="1" applyFont="1" applyFill="1" applyProtection="1">
      <protection locked="0"/>
    </xf>
    <xf numFmtId="0" fontId="22" fillId="0" borderId="0" xfId="1523" applyFont="1" applyProtection="1"/>
    <xf numFmtId="0" fontId="22" fillId="0" borderId="0" xfId="1523" applyFont="1" applyAlignment="1" applyProtection="1">
      <alignment horizontal="center" vertical="center"/>
    </xf>
    <xf numFmtId="0" fontId="22" fillId="0" borderId="0" xfId="1523" applyFont="1" applyAlignment="1" applyProtection="1">
      <alignment horizontal="justify" vertical="center"/>
    </xf>
    <xf numFmtId="4" fontId="22" fillId="0" borderId="0" xfId="1523" applyNumberFormat="1" applyFont="1" applyAlignment="1" applyProtection="1">
      <alignment vertical="center"/>
    </xf>
    <xf numFmtId="0" fontId="22" fillId="0" borderId="0" xfId="1523" applyFont="1" applyAlignment="1" applyProtection="1">
      <alignment vertical="center"/>
    </xf>
    <xf numFmtId="0" fontId="22" fillId="0" borderId="0" xfId="1458" applyFont="1" applyAlignment="1" applyProtection="1">
      <alignment vertical="center"/>
    </xf>
    <xf numFmtId="0" fontId="47" fillId="27" borderId="1" xfId="1458" applyFont="1" applyFill="1" applyBorder="1" applyAlignment="1" applyProtection="1">
      <alignment horizontal="center" vertical="center" wrapText="1"/>
    </xf>
    <xf numFmtId="1" fontId="22" fillId="0" borderId="10" xfId="1523" applyNumberFormat="1" applyFont="1" applyBorder="1" applyAlignment="1" applyProtection="1">
      <alignment horizontal="center" vertical="center" wrapText="1"/>
    </xf>
    <xf numFmtId="1" fontId="22" fillId="0" borderId="11" xfId="1523" applyNumberFormat="1" applyFont="1" applyBorder="1" applyAlignment="1" applyProtection="1">
      <alignment horizontal="center" vertical="center" wrapText="1"/>
    </xf>
    <xf numFmtId="1" fontId="22" fillId="0" borderId="0" xfId="1523" applyNumberFormat="1" applyFont="1" applyProtection="1"/>
    <xf numFmtId="1" fontId="30" fillId="0" borderId="11" xfId="1523" applyNumberFormat="1" applyFont="1" applyBorder="1" applyAlignment="1" applyProtection="1">
      <alignment horizontal="center" vertical="center" wrapText="1"/>
    </xf>
    <xf numFmtId="1" fontId="22" fillId="0" borderId="14" xfId="1523" applyNumberFormat="1" applyFont="1" applyBorder="1" applyAlignment="1" applyProtection="1">
      <alignment horizontal="center" vertical="center"/>
    </xf>
    <xf numFmtId="1" fontId="22" fillId="0" borderId="0" xfId="1523" applyNumberFormat="1" applyFont="1" applyAlignment="1" applyProtection="1">
      <alignment horizontal="center" vertical="center"/>
    </xf>
    <xf numFmtId="0" fontId="22" fillId="0" borderId="0" xfId="1523" applyFont="1" applyAlignment="1" applyProtection="1">
      <alignment horizontal="right" vertical="center"/>
    </xf>
    <xf numFmtId="172" fontId="30" fillId="0" borderId="25" xfId="1523" applyNumberFormat="1" applyFont="1" applyBorder="1" applyAlignment="1" applyProtection="1">
      <alignment vertical="center"/>
    </xf>
    <xf numFmtId="172" fontId="22" fillId="0" borderId="0" xfId="1523" applyNumberFormat="1" applyFont="1" applyAlignment="1" applyProtection="1">
      <alignment vertical="center"/>
    </xf>
    <xf numFmtId="0" fontId="28" fillId="0" borderId="0" xfId="0" applyFont="1" applyProtection="1">
      <protection locked="0"/>
    </xf>
    <xf numFmtId="0" fontId="27" fillId="0" borderId="0" xfId="1538" applyFont="1" applyAlignment="1" applyProtection="1">
      <alignment horizontal="justify" vertical="center"/>
      <protection locked="0"/>
    </xf>
    <xf numFmtId="0" fontId="28" fillId="0" borderId="0" xfId="1538" applyFont="1" applyProtection="1">
      <protection locked="0"/>
    </xf>
    <xf numFmtId="0" fontId="29" fillId="0" borderId="0" xfId="1538" applyFont="1" applyAlignment="1" applyProtection="1">
      <alignment horizontal="justify" vertical="center"/>
      <protection locked="0"/>
    </xf>
    <xf numFmtId="0" fontId="33" fillId="0" borderId="0" xfId="1538" applyFont="1" applyAlignment="1" applyProtection="1">
      <alignment horizontal="center" vertical="center"/>
      <protection locked="0"/>
    </xf>
    <xf numFmtId="0" fontId="22" fillId="0" borderId="0" xfId="1523" applyFont="1" applyFill="1" applyBorder="1" applyProtection="1">
      <protection locked="0"/>
    </xf>
    <xf numFmtId="2" fontId="22" fillId="0" borderId="0" xfId="1523" applyNumberFormat="1" applyFont="1" applyFill="1" applyProtection="1">
      <protection locked="0"/>
    </xf>
    <xf numFmtId="0" fontId="47" fillId="27" borderId="17" xfId="1458" applyFont="1" applyFill="1" applyBorder="1" applyAlignment="1" applyProtection="1">
      <alignment horizontal="center" vertical="center" wrapText="1"/>
    </xf>
    <xf numFmtId="49" fontId="47" fillId="27" borderId="17" xfId="1458" applyNumberFormat="1" applyFont="1" applyFill="1" applyBorder="1" applyAlignment="1" applyProtection="1">
      <alignment horizontal="center" vertical="center" wrapText="1"/>
    </xf>
    <xf numFmtId="4" fontId="47" fillId="27" borderId="17" xfId="1458" applyNumberFormat="1" applyFont="1" applyFill="1" applyBorder="1" applyAlignment="1" applyProtection="1">
      <alignment horizontal="center" vertical="center" wrapText="1"/>
    </xf>
    <xf numFmtId="0" fontId="22" fillId="0" borderId="0" xfId="1523" applyFont="1" applyFill="1" applyProtection="1"/>
    <xf numFmtId="1" fontId="22" fillId="0" borderId="11" xfId="1523" applyNumberFormat="1" applyFont="1" applyFill="1" applyBorder="1" applyAlignment="1" applyProtection="1">
      <alignment horizontal="left" vertical="center" wrapText="1"/>
    </xf>
    <xf numFmtId="0" fontId="22" fillId="0" borderId="11" xfId="1523" applyFont="1" applyFill="1" applyBorder="1" applyAlignment="1" applyProtection="1">
      <alignment horizontal="center" vertical="center" wrapText="1"/>
    </xf>
    <xf numFmtId="4" fontId="22" fillId="0" borderId="11" xfId="1523" applyNumberFormat="1" applyFont="1" applyFill="1" applyBorder="1" applyAlignment="1" applyProtection="1">
      <alignment horizontal="center" vertical="center" wrapText="1"/>
    </xf>
    <xf numFmtId="1" fontId="30" fillId="0" borderId="11" xfId="1523" applyNumberFormat="1" applyFont="1" applyFill="1" applyBorder="1" applyAlignment="1" applyProtection="1">
      <alignment horizontal="center" vertical="center" wrapText="1"/>
    </xf>
    <xf numFmtId="0" fontId="30" fillId="0" borderId="11" xfId="1523" applyFont="1" applyFill="1" applyBorder="1" applyAlignment="1" applyProtection="1">
      <alignment horizontal="center" vertical="center" wrapText="1"/>
    </xf>
    <xf numFmtId="4" fontId="30" fillId="0" borderId="11" xfId="1523" applyNumberFormat="1" applyFont="1" applyFill="1" applyBorder="1" applyAlignment="1" applyProtection="1">
      <alignment horizontal="center" vertical="center" wrapText="1"/>
    </xf>
    <xf numFmtId="1" fontId="22" fillId="0" borderId="14" xfId="1523" applyNumberFormat="1" applyFont="1" applyFill="1" applyBorder="1" applyAlignment="1" applyProtection="1">
      <alignment horizontal="center" vertical="center"/>
    </xf>
    <xf numFmtId="0" fontId="22" fillId="0" borderId="14" xfId="1523" applyFont="1" applyFill="1" applyBorder="1" applyAlignment="1" applyProtection="1">
      <alignment horizontal="justify" vertical="center" wrapText="1"/>
    </xf>
    <xf numFmtId="0" fontId="22" fillId="0" borderId="14" xfId="1523" applyFont="1" applyFill="1" applyBorder="1" applyAlignment="1" applyProtection="1">
      <alignment horizontal="center" vertical="center"/>
    </xf>
    <xf numFmtId="4" fontId="22" fillId="0" borderId="14" xfId="1523" applyNumberFormat="1" applyFont="1" applyFill="1" applyBorder="1" applyAlignment="1" applyProtection="1">
      <alignment vertical="center"/>
    </xf>
    <xf numFmtId="0" fontId="22" fillId="0" borderId="0" xfId="1458" applyFont="1" applyFill="1" applyProtection="1"/>
    <xf numFmtId="1" fontId="30" fillId="0" borderId="11" xfId="1523" applyNumberFormat="1" applyFont="1" applyFill="1" applyBorder="1" applyAlignment="1" applyProtection="1">
      <alignment horizontal="center" vertical="center"/>
    </xf>
    <xf numFmtId="0" fontId="30" fillId="0" borderId="11" xfId="1523" applyFont="1" applyFill="1" applyBorder="1" applyAlignment="1" applyProtection="1">
      <alignment horizontal="justify" vertical="center" wrapText="1"/>
    </xf>
    <xf numFmtId="0" fontId="34" fillId="0" borderId="11" xfId="1458" applyFont="1" applyFill="1" applyBorder="1" applyAlignment="1" applyProtection="1">
      <alignment horizontal="center" vertical="center"/>
    </xf>
    <xf numFmtId="0" fontId="22" fillId="0" borderId="11" xfId="1458" applyFont="1" applyFill="1" applyBorder="1" applyAlignment="1" applyProtection="1">
      <alignment horizontal="center" vertical="center"/>
    </xf>
    <xf numFmtId="4" fontId="22" fillId="0" borderId="11" xfId="1458" applyNumberFormat="1" applyFont="1" applyFill="1" applyBorder="1" applyAlignment="1" applyProtection="1">
      <alignment vertical="center"/>
    </xf>
    <xf numFmtId="4" fontId="22" fillId="0" borderId="13" xfId="1458" applyNumberFormat="1" applyFont="1" applyFill="1" applyBorder="1" applyAlignment="1" applyProtection="1">
      <alignment vertical="center"/>
    </xf>
    <xf numFmtId="4" fontId="22" fillId="0" borderId="13" xfId="1458" applyNumberFormat="1" applyFont="1" applyFill="1" applyBorder="1" applyAlignment="1" applyProtection="1">
      <alignment horizontal="right" vertical="center"/>
    </xf>
    <xf numFmtId="1" fontId="22" fillId="0" borderId="11" xfId="1458" applyNumberFormat="1" applyFont="1" applyFill="1" applyBorder="1" applyAlignment="1" applyProtection="1">
      <alignment horizontal="center" vertical="center"/>
    </xf>
    <xf numFmtId="0" fontId="22" fillId="0" borderId="11" xfId="1458" applyFont="1" applyFill="1" applyBorder="1" applyAlignment="1" applyProtection="1">
      <alignment horizontal="justify" vertical="center" wrapText="1"/>
    </xf>
    <xf numFmtId="1" fontId="50" fillId="0" borderId="12" xfId="1538" applyNumberFormat="1" applyFont="1" applyFill="1" applyBorder="1" applyAlignment="1" applyProtection="1">
      <alignment horizontal="right" vertical="center" wrapText="1"/>
    </xf>
    <xf numFmtId="1" fontId="34" fillId="0" borderId="12" xfId="1538" applyNumberFormat="1" applyFont="1" applyFill="1" applyBorder="1" applyAlignment="1" applyProtection="1">
      <alignment horizontal="center" vertical="center" wrapText="1"/>
    </xf>
    <xf numFmtId="4" fontId="22" fillId="0" borderId="11" xfId="1458" applyNumberFormat="1" applyFont="1" applyFill="1" applyBorder="1" applyAlignment="1" applyProtection="1">
      <alignment horizontal="center" vertical="center"/>
    </xf>
    <xf numFmtId="4" fontId="22" fillId="0" borderId="11" xfId="1523" applyNumberFormat="1" applyFont="1" applyFill="1" applyBorder="1" applyAlignment="1" applyProtection="1">
      <alignment vertical="center"/>
    </xf>
    <xf numFmtId="0" fontId="22" fillId="0" borderId="11" xfId="1458" applyFont="1" applyFill="1" applyBorder="1" applyAlignment="1" applyProtection="1">
      <alignment horizontal="justify" vertical="center"/>
    </xf>
    <xf numFmtId="0" fontId="34" fillId="0" borderId="11" xfId="1458" applyFont="1" applyFill="1" applyBorder="1" applyAlignment="1" applyProtection="1">
      <alignment horizontal="right" vertical="center"/>
    </xf>
    <xf numFmtId="0" fontId="35" fillId="0" borderId="11" xfId="1458" applyFont="1" applyFill="1" applyBorder="1" applyAlignment="1" applyProtection="1">
      <alignment horizontal="right" vertical="center"/>
    </xf>
    <xf numFmtId="0" fontId="30" fillId="0" borderId="11" xfId="1458" applyFont="1" applyFill="1" applyBorder="1" applyAlignment="1" applyProtection="1">
      <alignment horizontal="center" vertical="center"/>
    </xf>
    <xf numFmtId="4" fontId="30" fillId="0" borderId="11" xfId="1458" applyNumberFormat="1" applyFont="1" applyFill="1" applyBorder="1" applyAlignment="1" applyProtection="1">
      <alignment vertical="center"/>
    </xf>
    <xf numFmtId="4" fontId="30" fillId="0" borderId="13" xfId="1458" applyNumberFormat="1" applyFont="1" applyFill="1" applyBorder="1" applyAlignment="1" applyProtection="1">
      <alignment vertical="center"/>
    </xf>
    <xf numFmtId="0" fontId="72" fillId="0" borderId="11" xfId="1523" applyFont="1" applyFill="1" applyBorder="1" applyAlignment="1" applyProtection="1">
      <alignment horizontal="center" vertical="center" wrapText="1"/>
    </xf>
    <xf numFmtId="1" fontId="22" fillId="0" borderId="11" xfId="1523" applyNumberFormat="1" applyFont="1" applyFill="1" applyBorder="1" applyAlignment="1" applyProtection="1">
      <alignment horizontal="center" vertical="center"/>
    </xf>
    <xf numFmtId="0" fontId="30" fillId="0" borderId="11" xfId="1523" applyFont="1" applyFill="1" applyBorder="1" applyAlignment="1" applyProtection="1">
      <alignment horizontal="center" vertical="center"/>
    </xf>
    <xf numFmtId="0" fontId="35" fillId="0" borderId="11" xfId="1523" applyFont="1" applyFill="1" applyBorder="1" applyAlignment="1" applyProtection="1">
      <alignment horizontal="right" vertical="center"/>
    </xf>
    <xf numFmtId="0" fontId="22" fillId="0" borderId="11" xfId="1523" applyFont="1" applyFill="1" applyBorder="1" applyAlignment="1" applyProtection="1">
      <alignment vertical="center"/>
    </xf>
    <xf numFmtId="4" fontId="22" fillId="0" borderId="11" xfId="1523" applyNumberFormat="1" applyFont="1" applyFill="1" applyBorder="1" applyAlignment="1" applyProtection="1">
      <alignment horizontal="right" vertical="center"/>
    </xf>
    <xf numFmtId="0" fontId="22" fillId="0" borderId="14" xfId="1523" applyFont="1" applyFill="1" applyBorder="1" applyAlignment="1" applyProtection="1">
      <alignment horizontal="justify" vertical="center"/>
    </xf>
    <xf numFmtId="0" fontId="34" fillId="0" borderId="14" xfId="1523" applyFont="1" applyFill="1" applyBorder="1" applyAlignment="1" applyProtection="1">
      <alignment horizontal="right" vertical="center"/>
    </xf>
    <xf numFmtId="0" fontId="22" fillId="0" borderId="14" xfId="1523" applyFont="1" applyFill="1" applyBorder="1" applyAlignment="1" applyProtection="1">
      <alignment vertical="center"/>
    </xf>
    <xf numFmtId="4" fontId="22" fillId="0" borderId="14" xfId="1523" applyNumberFormat="1" applyFont="1" applyFill="1" applyBorder="1" applyAlignment="1" applyProtection="1">
      <alignment horizontal="right" vertical="center"/>
    </xf>
    <xf numFmtId="4" fontId="22" fillId="0" borderId="12" xfId="1523" applyNumberFormat="1" applyFont="1" applyFill="1" applyBorder="1" applyAlignment="1" applyProtection="1">
      <alignment vertical="center"/>
    </xf>
    <xf numFmtId="4" fontId="22" fillId="37" borderId="30" xfId="1523" applyNumberFormat="1" applyFont="1" applyFill="1" applyBorder="1" applyAlignment="1" applyProtection="1">
      <alignment vertical="center"/>
      <protection locked="0"/>
    </xf>
    <xf numFmtId="44" fontId="22" fillId="0" borderId="13" xfId="2641" applyFont="1" applyFill="1" applyBorder="1" applyAlignment="1" applyProtection="1">
      <alignment vertical="center"/>
    </xf>
    <xf numFmtId="44" fontId="22" fillId="0" borderId="11" xfId="2641" applyFont="1" applyFill="1" applyBorder="1" applyAlignment="1" applyProtection="1">
      <alignment horizontal="right" vertical="center" wrapText="1"/>
    </xf>
    <xf numFmtId="44" fontId="30" fillId="0" borderId="11" xfId="2641" applyFont="1" applyFill="1" applyBorder="1" applyAlignment="1" applyProtection="1">
      <alignment horizontal="right" vertical="center" wrapText="1"/>
    </xf>
    <xf numFmtId="44" fontId="22" fillId="0" borderId="14" xfId="2641" applyFont="1" applyFill="1" applyBorder="1" applyAlignment="1" applyProtection="1">
      <alignment horizontal="right" vertical="center"/>
    </xf>
    <xf numFmtId="44" fontId="22" fillId="0" borderId="13" xfId="2641" applyFont="1" applyFill="1" applyBorder="1" applyAlignment="1" applyProtection="1">
      <alignment horizontal="right" vertical="center"/>
    </xf>
    <xf numFmtId="44" fontId="30" fillId="0" borderId="13" xfId="2641" applyFont="1" applyFill="1" applyBorder="1" applyAlignment="1" applyProtection="1">
      <alignment horizontal="right" vertical="center"/>
    </xf>
    <xf numFmtId="44" fontId="30" fillId="0" borderId="11" xfId="2641" applyFont="1" applyFill="1" applyBorder="1" applyAlignment="1" applyProtection="1">
      <alignment horizontal="right" vertical="center"/>
    </xf>
    <xf numFmtId="2" fontId="22" fillId="0" borderId="0" xfId="1523" applyNumberFormat="1" applyFont="1" applyProtection="1">
      <protection locked="0"/>
    </xf>
    <xf numFmtId="0" fontId="48" fillId="0" borderId="0" xfId="1538" applyFont="1" applyFill="1" applyBorder="1" applyAlignment="1" applyProtection="1">
      <alignment horizontal="left"/>
      <protection locked="0"/>
    </xf>
    <xf numFmtId="0" fontId="22" fillId="0" borderId="21" xfId="1458" applyFont="1" applyBorder="1" applyProtection="1">
      <protection locked="0"/>
    </xf>
    <xf numFmtId="0" fontId="22" fillId="0" borderId="0" xfId="1458" applyFont="1" applyAlignment="1" applyProtection="1">
      <alignment wrapText="1"/>
      <protection locked="0"/>
    </xf>
    <xf numFmtId="44" fontId="47" fillId="27" borderId="17" xfId="2641" applyFont="1" applyFill="1" applyBorder="1" applyAlignment="1" applyProtection="1">
      <alignment horizontal="center" vertical="center" wrapText="1"/>
    </xf>
    <xf numFmtId="0" fontId="22" fillId="0" borderId="10" xfId="1523" applyFont="1" applyBorder="1" applyAlignment="1" applyProtection="1">
      <alignment horizontal="left" vertical="center" wrapText="1"/>
    </xf>
    <xf numFmtId="0" fontId="34" fillId="0" borderId="10" xfId="1523" applyFont="1" applyBorder="1" applyAlignment="1" applyProtection="1">
      <alignment horizontal="justify" vertical="center" wrapText="1"/>
    </xf>
    <xf numFmtId="4" fontId="34" fillId="0" borderId="10" xfId="1523" applyNumberFormat="1" applyFont="1" applyBorder="1" applyAlignment="1" applyProtection="1">
      <alignment horizontal="center" vertical="center" wrapText="1"/>
    </xf>
    <xf numFmtId="0" fontId="22" fillId="0" borderId="10" xfId="1523" applyFont="1" applyBorder="1" applyAlignment="1" applyProtection="1">
      <alignment horizontal="center" vertical="center" wrapText="1"/>
    </xf>
    <xf numFmtId="4" fontId="22" fillId="0" borderId="10" xfId="1523" applyNumberFormat="1" applyFont="1" applyBorder="1" applyAlignment="1" applyProtection="1">
      <alignment horizontal="center" vertical="center" wrapText="1"/>
    </xf>
    <xf numFmtId="44" fontId="22" fillId="0" borderId="10" xfId="2641" applyFont="1" applyBorder="1" applyAlignment="1" applyProtection="1">
      <alignment horizontal="center" vertical="center" wrapText="1"/>
    </xf>
    <xf numFmtId="0" fontId="34" fillId="0" borderId="11" xfId="1523" applyFont="1" applyFill="1" applyBorder="1" applyAlignment="1" applyProtection="1">
      <alignment horizontal="justify" vertical="center" wrapText="1"/>
    </xf>
    <xf numFmtId="4" fontId="34" fillId="0" borderId="11" xfId="1523" applyNumberFormat="1" applyFont="1" applyFill="1" applyBorder="1" applyAlignment="1" applyProtection="1">
      <alignment horizontal="center" vertical="center" wrapText="1"/>
    </xf>
    <xf numFmtId="44" fontId="22" fillId="0" borderId="11" xfId="2641" applyFont="1" applyFill="1" applyBorder="1" applyAlignment="1" applyProtection="1">
      <alignment horizontal="center" vertical="center" wrapText="1"/>
    </xf>
    <xf numFmtId="0" fontId="22" fillId="0" borderId="11" xfId="1523" applyFont="1" applyBorder="1" applyAlignment="1" applyProtection="1">
      <alignment horizontal="justify" vertical="center" wrapText="1"/>
    </xf>
    <xf numFmtId="0" fontId="34" fillId="0" borderId="11" xfId="1523" applyFont="1" applyBorder="1" applyAlignment="1" applyProtection="1">
      <alignment horizontal="justify" vertical="center" wrapText="1"/>
    </xf>
    <xf numFmtId="4" fontId="34" fillId="0" borderId="11" xfId="1523" applyNumberFormat="1" applyFont="1" applyBorder="1" applyAlignment="1" applyProtection="1">
      <alignment horizontal="center" vertical="center" wrapText="1"/>
    </xf>
    <xf numFmtId="0" fontId="22" fillId="0" borderId="11" xfId="1523" applyFont="1" applyBorder="1" applyAlignment="1" applyProtection="1">
      <alignment horizontal="center" vertical="center" wrapText="1"/>
    </xf>
    <xf numFmtId="4" fontId="22" fillId="0" borderId="11" xfId="1523" applyNumberFormat="1" applyFont="1" applyBorder="1" applyAlignment="1" applyProtection="1">
      <alignment horizontal="center" vertical="center" wrapText="1"/>
    </xf>
    <xf numFmtId="44" fontId="22" fillId="0" borderId="11" xfId="2641" applyFont="1" applyBorder="1" applyAlignment="1" applyProtection="1">
      <alignment horizontal="center" vertical="center" wrapText="1"/>
    </xf>
    <xf numFmtId="0" fontId="35" fillId="0" borderId="11" xfId="1523" applyFont="1" applyBorder="1" applyAlignment="1" applyProtection="1">
      <alignment horizontal="center" vertical="center" wrapText="1"/>
    </xf>
    <xf numFmtId="4" fontId="35" fillId="0" borderId="11" xfId="1523" applyNumberFormat="1" applyFont="1" applyBorder="1" applyAlignment="1" applyProtection="1">
      <alignment horizontal="center" vertical="center" wrapText="1"/>
    </xf>
    <xf numFmtId="0" fontId="30" fillId="0" borderId="11" xfId="1523" applyFont="1" applyBorder="1" applyAlignment="1" applyProtection="1">
      <alignment horizontal="center" vertical="center" wrapText="1"/>
    </xf>
    <xf numFmtId="4" fontId="30" fillId="0" borderId="11" xfId="1523" applyNumberFormat="1" applyFont="1" applyBorder="1" applyAlignment="1" applyProtection="1">
      <alignment horizontal="center" vertical="center" wrapText="1"/>
    </xf>
    <xf numFmtId="44" fontId="30" fillId="0" borderId="11" xfId="2641" applyFont="1" applyBorder="1" applyAlignment="1" applyProtection="1">
      <alignment horizontal="center" vertical="center" wrapText="1"/>
    </xf>
    <xf numFmtId="0" fontId="22" fillId="0" borderId="14" xfId="1523" applyFont="1" applyBorder="1" applyAlignment="1" applyProtection="1">
      <alignment horizontal="justify" vertical="center" wrapText="1"/>
    </xf>
    <xf numFmtId="0" fontId="34" fillId="0" borderId="14" xfId="1523" applyFont="1" applyBorder="1" applyAlignment="1" applyProtection="1">
      <alignment horizontal="justify" vertical="center" wrapText="1"/>
    </xf>
    <xf numFmtId="4" fontId="34" fillId="0" borderId="14" xfId="1523" applyNumberFormat="1" applyFont="1" applyBorder="1" applyAlignment="1" applyProtection="1">
      <alignment vertical="center"/>
    </xf>
    <xf numFmtId="0" fontId="22" fillId="0" borderId="14" xfId="1523" applyFont="1" applyBorder="1" applyAlignment="1" applyProtection="1">
      <alignment horizontal="center" vertical="center"/>
    </xf>
    <xf numFmtId="4" fontId="22" fillId="0" borderId="14" xfId="1523" applyNumberFormat="1" applyFont="1" applyBorder="1" applyAlignment="1" applyProtection="1">
      <alignment vertical="center"/>
    </xf>
    <xf numFmtId="44" fontId="22" fillId="0" borderId="14" xfId="2641" applyFont="1" applyBorder="1" applyAlignment="1" applyProtection="1">
      <alignment vertical="center"/>
    </xf>
    <xf numFmtId="0" fontId="35" fillId="0" borderId="11" xfId="1523" applyFont="1" applyBorder="1" applyAlignment="1" applyProtection="1">
      <alignment horizontal="right" vertical="center" wrapText="1"/>
    </xf>
    <xf numFmtId="4" fontId="34" fillId="0" borderId="11" xfId="1523" applyNumberFormat="1" applyFont="1" applyBorder="1" applyAlignment="1" applyProtection="1">
      <alignment horizontal="right" vertical="center"/>
    </xf>
    <xf numFmtId="0" fontId="22" fillId="0" borderId="11" xfId="1523" applyFont="1" applyBorder="1" applyAlignment="1" applyProtection="1">
      <alignment horizontal="center" vertical="center"/>
    </xf>
    <xf numFmtId="4" fontId="22" fillId="0" borderId="11" xfId="1523" applyNumberFormat="1" applyFont="1" applyBorder="1" applyAlignment="1" applyProtection="1">
      <alignment horizontal="right" vertical="center"/>
    </xf>
    <xf numFmtId="44" fontId="22" fillId="0" borderId="11" xfId="2641" applyFont="1" applyBorder="1" applyAlignment="1" applyProtection="1">
      <alignment vertical="center"/>
    </xf>
    <xf numFmtId="4" fontId="22" fillId="0" borderId="11" xfId="1523" applyNumberFormat="1" applyFont="1" applyBorder="1" applyAlignment="1" applyProtection="1">
      <alignment vertical="center"/>
    </xf>
    <xf numFmtId="4" fontId="22" fillId="0" borderId="13" xfId="1458" applyNumberFormat="1" applyFont="1" applyBorder="1" applyAlignment="1" applyProtection="1">
      <alignment horizontal="right" vertical="center"/>
    </xf>
    <xf numFmtId="0" fontId="22" fillId="0" borderId="0" xfId="1523" applyFont="1" applyFill="1" applyAlignment="1" applyProtection="1">
      <alignment vertical="center"/>
    </xf>
    <xf numFmtId="1" fontId="22" fillId="0" borderId="11" xfId="1523" applyNumberFormat="1" applyFont="1" applyBorder="1" applyAlignment="1" applyProtection="1">
      <alignment horizontal="center" vertical="center"/>
    </xf>
    <xf numFmtId="0" fontId="34" fillId="0" borderId="11" xfId="1523" applyFont="1" applyBorder="1" applyAlignment="1" applyProtection="1">
      <alignment horizontal="right" vertical="center" wrapText="1"/>
    </xf>
    <xf numFmtId="44" fontId="22" fillId="0" borderId="13" xfId="2641" applyFont="1" applyBorder="1" applyAlignment="1" applyProtection="1">
      <alignment vertical="center"/>
    </xf>
    <xf numFmtId="44" fontId="22" fillId="0" borderId="13" xfId="2641" applyFont="1" applyBorder="1" applyAlignment="1" applyProtection="1">
      <alignment horizontal="right" vertical="center"/>
    </xf>
    <xf numFmtId="4" fontId="35" fillId="0" borderId="11" xfId="1523" applyNumberFormat="1" applyFont="1" applyBorder="1" applyAlignment="1" applyProtection="1">
      <alignment horizontal="right" vertical="center"/>
    </xf>
    <xf numFmtId="0" fontId="30" fillId="0" borderId="11" xfId="1523" applyFont="1" applyBorder="1" applyAlignment="1" applyProtection="1">
      <alignment horizontal="center" vertical="center"/>
    </xf>
    <xf numFmtId="4" fontId="30" fillId="0" borderId="11" xfId="1523" applyNumberFormat="1" applyFont="1" applyBorder="1" applyAlignment="1" applyProtection="1">
      <alignment horizontal="right" vertical="center"/>
    </xf>
    <xf numFmtId="44" fontId="30" fillId="0" borderId="11" xfId="2641" applyFont="1" applyBorder="1" applyAlignment="1" applyProtection="1">
      <alignment vertical="center"/>
    </xf>
    <xf numFmtId="49" fontId="34" fillId="0" borderId="11" xfId="1523" applyNumberFormat="1" applyFont="1" applyBorder="1" applyAlignment="1" applyProtection="1">
      <alignment horizontal="right" vertical="center"/>
    </xf>
    <xf numFmtId="4" fontId="22" fillId="0" borderId="13" xfId="1458" applyNumberFormat="1" applyFont="1" applyBorder="1" applyAlignment="1" applyProtection="1">
      <alignment vertical="center"/>
    </xf>
    <xf numFmtId="0" fontId="22" fillId="0" borderId="0" xfId="1458" applyFont="1" applyProtection="1"/>
    <xf numFmtId="0" fontId="34" fillId="0" borderId="11" xfId="1458" applyFont="1" applyBorder="1" applyAlignment="1" applyProtection="1">
      <alignment horizontal="center" vertical="center" wrapText="1"/>
    </xf>
    <xf numFmtId="4" fontId="34" fillId="0" borderId="11" xfId="1458" applyNumberFormat="1" applyFont="1" applyBorder="1" applyAlignment="1" applyProtection="1">
      <alignment vertical="center"/>
    </xf>
    <xf numFmtId="0" fontId="22" fillId="0" borderId="11" xfId="1458" applyFont="1" applyBorder="1" applyAlignment="1" applyProtection="1">
      <alignment horizontal="center" vertical="center"/>
    </xf>
    <xf numFmtId="1" fontId="22" fillId="0" borderId="12" xfId="1458" applyNumberFormat="1" applyFont="1" applyBorder="1" applyAlignment="1" applyProtection="1">
      <alignment horizontal="center" vertical="center"/>
    </xf>
    <xf numFmtId="0" fontId="22" fillId="0" borderId="11" xfId="1458" applyFont="1" applyBorder="1" applyAlignment="1" applyProtection="1">
      <alignment horizontal="justify" vertical="center" wrapText="1"/>
    </xf>
    <xf numFmtId="4" fontId="22" fillId="0" borderId="11" xfId="1458" applyNumberFormat="1" applyFont="1" applyBorder="1" applyAlignment="1" applyProtection="1">
      <alignment vertical="center"/>
    </xf>
    <xf numFmtId="0" fontId="35" fillId="0" borderId="11" xfId="1458" applyFont="1" applyBorder="1" applyAlignment="1" applyProtection="1">
      <alignment horizontal="center" vertical="center" wrapText="1"/>
    </xf>
    <xf numFmtId="4" fontId="35" fillId="0" borderId="11" xfId="1458" applyNumberFormat="1" applyFont="1" applyBorder="1" applyAlignment="1" applyProtection="1">
      <alignment vertical="center"/>
    </xf>
    <xf numFmtId="0" fontId="30" fillId="0" borderId="11" xfId="1458" applyFont="1" applyBorder="1" applyAlignment="1" applyProtection="1">
      <alignment horizontal="center" vertical="center"/>
    </xf>
    <xf numFmtId="4" fontId="30" fillId="0" borderId="11" xfId="1458" applyNumberFormat="1" applyFont="1" applyBorder="1" applyAlignment="1" applyProtection="1">
      <alignment vertical="center"/>
    </xf>
    <xf numFmtId="44" fontId="30" fillId="0" borderId="13" xfId="2641" applyFont="1" applyBorder="1" applyAlignment="1" applyProtection="1">
      <alignment vertical="center"/>
    </xf>
    <xf numFmtId="4" fontId="30" fillId="0" borderId="13" xfId="1458" applyNumberFormat="1" applyFont="1" applyBorder="1" applyAlignment="1" applyProtection="1">
      <alignment horizontal="right" vertical="center"/>
    </xf>
    <xf numFmtId="1" fontId="22" fillId="0" borderId="14" xfId="1458" applyNumberFormat="1" applyFont="1" applyFill="1" applyBorder="1" applyAlignment="1" applyProtection="1">
      <alignment horizontal="center" vertical="center"/>
    </xf>
    <xf numFmtId="0" fontId="22" fillId="0" borderId="14" xfId="1458" applyFont="1" applyFill="1" applyBorder="1" applyAlignment="1" applyProtection="1">
      <alignment horizontal="justify" vertical="center" wrapText="1"/>
    </xf>
    <xf numFmtId="1" fontId="50" fillId="0" borderId="15" xfId="1538" applyNumberFormat="1" applyFont="1" applyFill="1" applyBorder="1" applyAlignment="1" applyProtection="1">
      <alignment horizontal="right" vertical="center" wrapText="1"/>
    </xf>
    <xf numFmtId="1" fontId="34" fillId="0" borderId="15" xfId="1538" applyNumberFormat="1" applyFont="1" applyFill="1" applyBorder="1" applyAlignment="1" applyProtection="1">
      <alignment horizontal="center" vertical="center" wrapText="1"/>
    </xf>
    <xf numFmtId="4" fontId="22" fillId="0" borderId="14" xfId="1458" applyNumberFormat="1" applyFont="1" applyFill="1" applyBorder="1" applyAlignment="1" applyProtection="1">
      <alignment horizontal="center" vertical="center"/>
    </xf>
    <xf numFmtId="4" fontId="22" fillId="0" borderId="15" xfId="1523" applyNumberFormat="1" applyFont="1" applyFill="1" applyBorder="1" applyAlignment="1" applyProtection="1">
      <alignment vertical="center"/>
    </xf>
    <xf numFmtId="44" fontId="22" fillId="0" borderId="16" xfId="2641" applyFont="1" applyFill="1" applyBorder="1" applyAlignment="1" applyProtection="1">
      <alignment vertical="center"/>
    </xf>
    <xf numFmtId="44" fontId="22" fillId="0" borderId="16" xfId="2641" applyFont="1" applyFill="1" applyBorder="1" applyAlignment="1" applyProtection="1">
      <alignment horizontal="right" vertical="center"/>
    </xf>
    <xf numFmtId="1" fontId="22" fillId="0" borderId="11" xfId="1458" applyNumberFormat="1" applyFont="1" applyBorder="1" applyAlignment="1" applyProtection="1">
      <alignment horizontal="center" vertical="center"/>
    </xf>
    <xf numFmtId="4" fontId="22" fillId="0" borderId="11" xfId="1458" applyNumberFormat="1" applyFont="1" applyBorder="1" applyAlignment="1" applyProtection="1">
      <alignment horizontal="right" vertical="center"/>
    </xf>
    <xf numFmtId="0" fontId="30" fillId="0" borderId="11" xfId="1458" applyFont="1" applyBorder="1" applyAlignment="1" applyProtection="1">
      <alignment horizontal="center" vertical="center" wrapText="1"/>
    </xf>
    <xf numFmtId="44" fontId="22" fillId="38" borderId="31" xfId="2641" applyFont="1" applyFill="1" applyBorder="1" applyAlignment="1" applyProtection="1">
      <alignment vertical="center"/>
    </xf>
    <xf numFmtId="0" fontId="22" fillId="0" borderId="21" xfId="1458" applyFont="1" applyBorder="1" applyProtection="1"/>
    <xf numFmtId="1" fontId="22" fillId="0" borderId="15" xfId="1458" applyNumberFormat="1" applyFont="1" applyBorder="1" applyAlignment="1" applyProtection="1">
      <alignment horizontal="center" vertical="center"/>
    </xf>
    <xf numFmtId="0" fontId="30" fillId="0" borderId="14" xfId="1458" applyFont="1" applyBorder="1" applyAlignment="1" applyProtection="1">
      <alignment horizontal="center" vertical="center" wrapText="1"/>
    </xf>
    <xf numFmtId="0" fontId="34" fillId="0" borderId="14" xfId="1458" applyFont="1" applyBorder="1" applyAlignment="1" applyProtection="1">
      <alignment horizontal="center" vertical="center" wrapText="1"/>
    </xf>
    <xf numFmtId="4" fontId="34" fillId="0" borderId="14" xfId="1458" applyNumberFormat="1" applyFont="1" applyBorder="1" applyAlignment="1" applyProtection="1">
      <alignment vertical="center"/>
    </xf>
    <xf numFmtId="0" fontId="22" fillId="0" borderId="14" xfId="1458" applyFont="1" applyBorder="1" applyAlignment="1" applyProtection="1">
      <alignment horizontal="center" vertical="center"/>
    </xf>
    <xf numFmtId="4" fontId="22" fillId="0" borderId="14" xfId="1458" applyNumberFormat="1" applyFont="1" applyBorder="1" applyAlignment="1" applyProtection="1">
      <alignment vertical="center"/>
    </xf>
    <xf numFmtId="44" fontId="22" fillId="0" borderId="16" xfId="2641" applyFont="1" applyBorder="1" applyAlignment="1" applyProtection="1">
      <alignment vertical="center"/>
    </xf>
    <xf numFmtId="4" fontId="22" fillId="0" borderId="16" xfId="1458" applyNumberFormat="1" applyFont="1" applyBorder="1" applyAlignment="1" applyProtection="1">
      <alignment vertical="center"/>
    </xf>
    <xf numFmtId="4" fontId="22" fillId="0" borderId="16" xfId="1458" applyNumberFormat="1" applyFont="1" applyBorder="1" applyAlignment="1" applyProtection="1">
      <alignment horizontal="right" vertical="center"/>
    </xf>
    <xf numFmtId="0" fontId="22" fillId="0" borderId="0" xfId="1458" applyFont="1" applyAlignment="1" applyProtection="1">
      <alignment wrapText="1"/>
    </xf>
    <xf numFmtId="1" fontId="22" fillId="0" borderId="12" xfId="1458" applyNumberFormat="1" applyFont="1" applyBorder="1" applyAlignment="1" applyProtection="1">
      <alignment horizontal="center" vertical="center" wrapText="1"/>
    </xf>
    <xf numFmtId="4" fontId="34" fillId="0" borderId="11" xfId="1458" applyNumberFormat="1" applyFont="1" applyBorder="1" applyAlignment="1" applyProtection="1">
      <alignment vertical="center" wrapText="1"/>
    </xf>
    <xf numFmtId="0" fontId="22" fillId="0" borderId="11" xfId="1458" applyFont="1" applyBorder="1" applyAlignment="1" applyProtection="1">
      <alignment horizontal="center" vertical="center" wrapText="1"/>
    </xf>
    <xf numFmtId="4" fontId="22" fillId="0" borderId="11" xfId="1458" applyNumberFormat="1" applyFont="1" applyBorder="1" applyAlignment="1" applyProtection="1">
      <alignment vertical="center" wrapText="1"/>
    </xf>
    <xf numFmtId="44" fontId="22" fillId="0" borderId="13" xfId="2641" applyFont="1" applyBorder="1" applyAlignment="1" applyProtection="1">
      <alignment vertical="center" wrapText="1"/>
    </xf>
    <xf numFmtId="4" fontId="22" fillId="0" borderId="13" xfId="1458" applyNumberFormat="1" applyFont="1" applyBorder="1" applyAlignment="1" applyProtection="1">
      <alignment vertical="center" wrapText="1"/>
    </xf>
    <xf numFmtId="4" fontId="22" fillId="0" borderId="13" xfId="1458" applyNumberFormat="1" applyFont="1" applyBorder="1" applyAlignment="1" applyProtection="1">
      <alignment horizontal="right" vertical="center" wrapText="1"/>
    </xf>
    <xf numFmtId="0" fontId="35" fillId="0" borderId="11" xfId="1458" applyFont="1" applyBorder="1" applyAlignment="1" applyProtection="1">
      <alignment horizontal="right" vertical="center"/>
    </xf>
    <xf numFmtId="44" fontId="30" fillId="0" borderId="11" xfId="2641" applyFont="1" applyBorder="1" applyAlignment="1" applyProtection="1">
      <alignment horizontal="right" vertical="center"/>
    </xf>
    <xf numFmtId="0" fontId="22" fillId="0" borderId="13" xfId="1458" applyFont="1" applyBorder="1" applyProtection="1"/>
    <xf numFmtId="44" fontId="22" fillId="38" borderId="30" xfId="2641" applyFont="1" applyFill="1" applyBorder="1" applyAlignment="1" applyProtection="1">
      <alignment vertical="center"/>
    </xf>
    <xf numFmtId="0" fontId="35" fillId="0" borderId="11" xfId="1523" applyFont="1" applyBorder="1" applyAlignment="1" applyProtection="1">
      <alignment horizontal="right" vertical="center"/>
    </xf>
    <xf numFmtId="0" fontId="22" fillId="0" borderId="11" xfId="1523" applyFont="1" applyBorder="1" applyAlignment="1" applyProtection="1">
      <alignment vertical="center"/>
    </xf>
    <xf numFmtId="44" fontId="22" fillId="0" borderId="11" xfId="2641" applyFont="1" applyBorder="1" applyAlignment="1" applyProtection="1">
      <alignment horizontal="right" vertical="center"/>
    </xf>
    <xf numFmtId="0" fontId="22" fillId="0" borderId="14" xfId="1523" applyFont="1" applyBorder="1" applyAlignment="1" applyProtection="1">
      <alignment horizontal="justify" vertical="center"/>
    </xf>
    <xf numFmtId="0" fontId="34" fillId="0" borderId="14" xfId="1523" applyFont="1" applyBorder="1" applyAlignment="1" applyProtection="1">
      <alignment horizontal="right" vertical="center"/>
    </xf>
    <xf numFmtId="0" fontId="22" fillId="0" borderId="14" xfId="1523" applyFont="1" applyBorder="1" applyAlignment="1" applyProtection="1">
      <alignment vertical="center"/>
    </xf>
    <xf numFmtId="44" fontId="22" fillId="0" borderId="14" xfId="2641" applyFont="1" applyBorder="1" applyAlignment="1" applyProtection="1">
      <alignment horizontal="right" vertical="center"/>
    </xf>
    <xf numFmtId="4" fontId="22" fillId="0" borderId="14" xfId="1523" applyNumberFormat="1" applyFont="1" applyBorder="1" applyAlignment="1" applyProtection="1">
      <alignment horizontal="right" vertical="center"/>
    </xf>
    <xf numFmtId="44" fontId="22" fillId="0" borderId="0" xfId="2641" applyFont="1" applyAlignment="1" applyProtection="1">
      <alignment horizontal="right" vertical="center"/>
    </xf>
    <xf numFmtId="44" fontId="22" fillId="0" borderId="0" xfId="2641" applyFont="1" applyAlignment="1" applyProtection="1">
      <alignment vertical="center"/>
    </xf>
    <xf numFmtId="44" fontId="22" fillId="0" borderId="10" xfId="2641" applyFont="1" applyBorder="1" applyAlignment="1" applyProtection="1">
      <alignment horizontal="right" vertical="center" wrapText="1"/>
    </xf>
    <xf numFmtId="44" fontId="22" fillId="0" borderId="11" xfId="2641" applyFont="1" applyBorder="1" applyAlignment="1" applyProtection="1">
      <alignment horizontal="right" vertical="center" wrapText="1"/>
    </xf>
    <xf numFmtId="44" fontId="22" fillId="37" borderId="30" xfId="2641" applyFont="1" applyFill="1" applyBorder="1" applyAlignment="1" applyProtection="1">
      <alignment vertical="center"/>
      <protection locked="0"/>
    </xf>
    <xf numFmtId="44" fontId="36" fillId="0" borderId="0" xfId="2641" applyFont="1" applyBorder="1" applyAlignment="1">
      <alignment horizontal="right" vertical="center"/>
    </xf>
    <xf numFmtId="44" fontId="39" fillId="29" borderId="1" xfId="2641" applyFont="1" applyFill="1" applyBorder="1" applyAlignment="1">
      <alignment horizontal="right" vertical="center"/>
    </xf>
    <xf numFmtId="44" fontId="39" fillId="29" borderId="1" xfId="2641" applyFont="1" applyFill="1" applyBorder="1" applyAlignment="1">
      <alignment vertical="center"/>
    </xf>
    <xf numFmtId="0" fontId="38" fillId="0" borderId="0" xfId="1522" applyFont="1" applyFill="1" applyBorder="1" applyAlignment="1" applyProtection="1">
      <alignment vertical="center"/>
      <protection locked="0"/>
    </xf>
    <xf numFmtId="0" fontId="36" fillId="0" borderId="0" xfId="1522" applyFont="1" applyFill="1" applyAlignment="1" applyProtection="1">
      <alignment vertical="center"/>
      <protection locked="0"/>
    </xf>
    <xf numFmtId="0" fontId="39" fillId="0" borderId="0" xfId="1522" applyFont="1" applyFill="1" applyBorder="1" applyAlignment="1" applyProtection="1">
      <alignment horizontal="left" vertical="center"/>
      <protection locked="0"/>
    </xf>
    <xf numFmtId="0" fontId="39" fillId="0" borderId="0" xfId="1522" applyFont="1" applyFill="1" applyBorder="1" applyAlignment="1" applyProtection="1">
      <alignment vertical="center"/>
      <protection locked="0"/>
    </xf>
    <xf numFmtId="0" fontId="36" fillId="0" borderId="0" xfId="1522" applyFont="1" applyAlignment="1" applyProtection="1">
      <alignment vertical="center"/>
      <protection locked="0"/>
    </xf>
    <xf numFmtId="0" fontId="39" fillId="0" borderId="0" xfId="502" applyFont="1" applyFill="1" applyBorder="1" applyAlignment="1" applyProtection="1">
      <alignment vertical="center" wrapText="1"/>
      <protection locked="0"/>
    </xf>
    <xf numFmtId="0" fontId="38" fillId="0" borderId="0" xfId="502" applyFont="1" applyFill="1" applyBorder="1" applyAlignment="1" applyProtection="1">
      <alignment horizontal="left" vertical="center" wrapText="1"/>
      <protection locked="0"/>
    </xf>
    <xf numFmtId="49" fontId="36" fillId="0" borderId="0" xfId="1522" applyNumberFormat="1" applyFont="1" applyAlignment="1" applyProtection="1">
      <alignment vertical="center"/>
      <protection locked="0"/>
    </xf>
    <xf numFmtId="0" fontId="36" fillId="0" borderId="0" xfId="502" applyFont="1" applyBorder="1" applyAlignment="1" applyProtection="1">
      <alignment vertical="center"/>
      <protection locked="0"/>
    </xf>
    <xf numFmtId="0" fontId="52" fillId="0" borderId="0" xfId="1538" applyFont="1" applyFill="1" applyProtection="1">
      <protection locked="0"/>
    </xf>
    <xf numFmtId="172" fontId="40" fillId="0" borderId="0" xfId="495" applyNumberFormat="1" applyFont="1" applyBorder="1" applyAlignment="1" applyProtection="1">
      <alignment vertical="center"/>
      <protection locked="0"/>
    </xf>
    <xf numFmtId="49" fontId="37" fillId="0" borderId="0" xfId="1522" applyNumberFormat="1" applyFont="1" applyAlignment="1" applyProtection="1">
      <alignment vertical="center"/>
      <protection locked="0"/>
    </xf>
    <xf numFmtId="0" fontId="37" fillId="0" borderId="0" xfId="1522" applyFont="1" applyAlignment="1" applyProtection="1">
      <alignment vertical="center"/>
      <protection locked="0"/>
    </xf>
    <xf numFmtId="172" fontId="40" fillId="0" borderId="0" xfId="317" applyNumberFormat="1" applyFont="1" applyBorder="1" applyAlignment="1" applyProtection="1">
      <alignment horizontal="right" vertical="center"/>
      <protection locked="0"/>
    </xf>
    <xf numFmtId="0" fontId="36" fillId="0" borderId="0" xfId="1522" applyFont="1" applyAlignment="1" applyProtection="1">
      <alignment horizontal="center" vertical="center"/>
      <protection locked="0"/>
    </xf>
    <xf numFmtId="49" fontId="21" fillId="0" borderId="0" xfId="1522" applyNumberFormat="1" applyFont="1" applyProtection="1">
      <protection locked="0"/>
    </xf>
    <xf numFmtId="0" fontId="21" fillId="0" borderId="0" xfId="1522" applyFont="1" applyProtection="1">
      <protection locked="0"/>
    </xf>
    <xf numFmtId="176" fontId="36" fillId="0" borderId="18" xfId="495" applyNumberFormat="1" applyFont="1" applyFill="1" applyBorder="1" applyAlignment="1">
      <alignment horizontal="center" vertical="center" wrapText="1"/>
    </xf>
    <xf numFmtId="44" fontId="36" fillId="0" borderId="17" xfId="2641" applyFont="1" applyFill="1" applyBorder="1" applyAlignment="1">
      <alignment horizontal="right" vertical="center"/>
    </xf>
    <xf numFmtId="0" fontId="36" fillId="29" borderId="10" xfId="502" applyFont="1" applyFill="1" applyBorder="1" applyAlignment="1">
      <alignment horizontal="center" vertical="center" wrapText="1"/>
    </xf>
    <xf numFmtId="44" fontId="36" fillId="37" borderId="30" xfId="2641" applyFont="1" applyFill="1" applyBorder="1" applyAlignment="1" applyProtection="1">
      <alignment horizontal="right" vertical="center"/>
      <protection locked="0"/>
    </xf>
    <xf numFmtId="2" fontId="51" fillId="0" borderId="18" xfId="2583" applyNumberFormat="1" applyFont="1" applyFill="1" applyBorder="1" applyAlignment="1">
      <alignment horizontal="center" vertical="center"/>
    </xf>
    <xf numFmtId="0" fontId="39" fillId="0" borderId="0" xfId="495" applyFont="1" applyBorder="1" applyAlignment="1" applyProtection="1">
      <alignment horizontal="right" vertical="center"/>
      <protection locked="0"/>
    </xf>
    <xf numFmtId="172" fontId="39" fillId="0" borderId="0" xfId="502" applyNumberFormat="1" applyFont="1" applyBorder="1" applyAlignment="1" applyProtection="1">
      <alignment vertical="center"/>
      <protection locked="0"/>
    </xf>
    <xf numFmtId="4" fontId="39" fillId="0" borderId="0" xfId="551" applyNumberFormat="1" applyFont="1" applyBorder="1" applyAlignment="1" applyProtection="1">
      <alignment horizontal="center" vertical="center"/>
      <protection locked="0"/>
    </xf>
    <xf numFmtId="172" fontId="39" fillId="0" borderId="0" xfId="317" applyNumberFormat="1" applyFont="1" applyBorder="1" applyAlignment="1" applyProtection="1">
      <alignment horizontal="right" vertical="center"/>
      <protection locked="0"/>
    </xf>
    <xf numFmtId="49" fontId="21" fillId="0" borderId="0" xfId="1522" applyNumberFormat="1" applyProtection="1">
      <protection locked="0"/>
    </xf>
    <xf numFmtId="0" fontId="21" fillId="0" borderId="0" xfId="1522" applyProtection="1">
      <protection locked="0"/>
    </xf>
    <xf numFmtId="0" fontId="0" fillId="0" borderId="0" xfId="0" applyProtection="1">
      <protection locked="0"/>
    </xf>
    <xf numFmtId="0" fontId="39" fillId="0" borderId="0" xfId="502" applyFont="1" applyFill="1" applyBorder="1" applyAlignment="1" applyProtection="1">
      <alignment vertical="center"/>
      <protection locked="0"/>
    </xf>
    <xf numFmtId="0" fontId="36" fillId="0" borderId="0" xfId="1522" applyFont="1" applyFill="1" applyAlignment="1" applyProtection="1">
      <alignment vertical="center"/>
    </xf>
    <xf numFmtId="0" fontId="36" fillId="0" borderId="0" xfId="1522" applyFont="1" applyAlignment="1" applyProtection="1">
      <alignment vertical="center"/>
    </xf>
    <xf numFmtId="0" fontId="39" fillId="0" borderId="0" xfId="1522" applyFont="1" applyFill="1" applyBorder="1" applyAlignment="1" applyProtection="1">
      <alignment horizontal="right" vertical="center"/>
    </xf>
    <xf numFmtId="0" fontId="39" fillId="0" borderId="0" xfId="1522" applyFont="1" applyFill="1" applyBorder="1" applyAlignment="1" applyProtection="1">
      <alignment horizontal="left" vertical="center"/>
    </xf>
    <xf numFmtId="0" fontId="39" fillId="0" borderId="0" xfId="1522" applyFont="1" applyFill="1" applyBorder="1" applyAlignment="1" applyProtection="1">
      <alignment horizontal="center" vertical="center"/>
    </xf>
    <xf numFmtId="17" fontId="39" fillId="0" borderId="0" xfId="1522" applyNumberFormat="1" applyFont="1" applyFill="1" applyBorder="1" applyAlignment="1" applyProtection="1">
      <alignment horizontal="center" vertical="center"/>
    </xf>
    <xf numFmtId="0" fontId="38" fillId="0" borderId="0" xfId="502" applyFont="1" applyFill="1" applyBorder="1" applyAlignment="1" applyProtection="1">
      <alignment horizontal="left" vertical="center" wrapText="1"/>
    </xf>
    <xf numFmtId="0" fontId="38" fillId="0" borderId="0" xfId="502" applyFont="1" applyFill="1" applyBorder="1" applyAlignment="1" applyProtection="1">
      <alignment horizontal="center" vertical="center" wrapText="1"/>
    </xf>
    <xf numFmtId="0" fontId="39" fillId="0" borderId="0" xfId="502" applyFont="1" applyFill="1" applyBorder="1" applyAlignment="1" applyProtection="1">
      <alignment vertical="center" wrapText="1"/>
    </xf>
    <xf numFmtId="0" fontId="36" fillId="0" borderId="0" xfId="502" applyFont="1" applyBorder="1" applyAlignment="1" applyProtection="1">
      <alignment vertical="center"/>
    </xf>
    <xf numFmtId="0" fontId="36" fillId="0" borderId="0" xfId="502" applyFont="1" applyBorder="1" applyAlignment="1" applyProtection="1">
      <alignment horizontal="center" vertical="center"/>
    </xf>
    <xf numFmtId="0" fontId="36" fillId="29" borderId="1" xfId="502" applyFont="1" applyFill="1" applyBorder="1" applyAlignment="1" applyProtection="1">
      <alignment horizontal="center" vertical="center"/>
    </xf>
    <xf numFmtId="0" fontId="36" fillId="29" borderId="10" xfId="502" applyFont="1" applyFill="1" applyBorder="1" applyAlignment="1" applyProtection="1">
      <alignment horizontal="center" vertical="center" wrapText="1"/>
    </xf>
    <xf numFmtId="0" fontId="36" fillId="29" borderId="1" xfId="502" applyFont="1" applyFill="1" applyBorder="1" applyAlignment="1" applyProtection="1">
      <alignment horizontal="center" vertical="center" wrapText="1"/>
    </xf>
    <xf numFmtId="1" fontId="51" fillId="0" borderId="1" xfId="2582" applyNumberFormat="1" applyFont="1" applyFill="1" applyBorder="1" applyAlignment="1" applyProtection="1">
      <alignment horizontal="center" vertical="center"/>
    </xf>
    <xf numFmtId="0" fontId="36" fillId="0" borderId="1" xfId="1458" applyFont="1" applyFill="1" applyBorder="1" applyAlignment="1" applyProtection="1">
      <alignment horizontal="justify" vertical="center" wrapText="1"/>
    </xf>
    <xf numFmtId="4" fontId="36" fillId="0" borderId="1" xfId="506" applyNumberFormat="1" applyFont="1" applyFill="1" applyBorder="1" applyAlignment="1" applyProtection="1">
      <alignment horizontal="center" vertical="center"/>
    </xf>
    <xf numFmtId="2" fontId="51" fillId="0" borderId="18" xfId="2583" applyNumberFormat="1" applyFont="1" applyFill="1" applyBorder="1" applyAlignment="1" applyProtection="1">
      <alignment horizontal="center" vertical="center"/>
    </xf>
    <xf numFmtId="44" fontId="36" fillId="0" borderId="17" xfId="2641" applyFont="1" applyFill="1" applyBorder="1" applyAlignment="1" applyProtection="1">
      <alignment horizontal="right" vertical="center"/>
    </xf>
    <xf numFmtId="49" fontId="36" fillId="0" borderId="0" xfId="506" applyNumberFormat="1" applyFont="1" applyBorder="1" applyAlignment="1" applyProtection="1">
      <alignment horizontal="center" vertical="center"/>
    </xf>
    <xf numFmtId="0" fontId="36" fillId="0" borderId="0" xfId="506" applyFont="1" applyBorder="1" applyAlignment="1" applyProtection="1">
      <alignment vertical="center"/>
    </xf>
    <xf numFmtId="0" fontId="36" fillId="0" borderId="0" xfId="506" applyFont="1" applyBorder="1" applyAlignment="1" applyProtection="1">
      <alignment horizontal="center" vertical="center"/>
    </xf>
    <xf numFmtId="2" fontId="36" fillId="0" borderId="0" xfId="506" applyNumberFormat="1" applyFont="1" applyBorder="1" applyAlignment="1" applyProtection="1">
      <alignment horizontal="center" vertical="center"/>
    </xf>
    <xf numFmtId="44" fontId="36" fillId="0" borderId="0" xfId="2641" applyFont="1" applyBorder="1" applyAlignment="1" applyProtection="1">
      <alignment horizontal="right" vertical="center"/>
    </xf>
    <xf numFmtId="0" fontId="43" fillId="0" borderId="0" xfId="498" applyFont="1" applyBorder="1" applyAlignment="1" applyProtection="1">
      <alignment vertical="center"/>
    </xf>
    <xf numFmtId="44" fontId="39" fillId="29" borderId="1" xfId="2641" applyFont="1" applyFill="1" applyBorder="1" applyAlignment="1" applyProtection="1">
      <alignment horizontal="right" vertical="center"/>
    </xf>
    <xf numFmtId="44" fontId="39" fillId="29" borderId="1" xfId="2641" applyFont="1" applyFill="1" applyBorder="1" applyAlignment="1" applyProtection="1">
      <alignment vertical="center"/>
    </xf>
    <xf numFmtId="0" fontId="53" fillId="0" borderId="0" xfId="495" applyFont="1" applyBorder="1" applyAlignment="1" applyProtection="1">
      <alignment horizontal="center" vertical="center"/>
    </xf>
    <xf numFmtId="0" fontId="44" fillId="0" borderId="0" xfId="495" applyFont="1" applyFill="1" applyBorder="1" applyAlignment="1" applyProtection="1">
      <alignment horizontal="center" vertical="center"/>
    </xf>
    <xf numFmtId="0" fontId="44" fillId="0" borderId="0" xfId="495" applyFont="1" applyBorder="1" applyAlignment="1" applyProtection="1">
      <alignment horizontal="center" vertical="center"/>
    </xf>
    <xf numFmtId="0" fontId="43" fillId="0" borderId="0" xfId="551" applyFont="1" applyFill="1" applyBorder="1" applyAlignment="1" applyProtection="1">
      <alignment vertical="center"/>
    </xf>
    <xf numFmtId="2" fontId="43" fillId="0" borderId="0" xfId="1522" applyNumberFormat="1" applyFont="1" applyFill="1" applyAlignment="1" applyProtection="1">
      <alignment horizontal="center" vertical="center"/>
    </xf>
    <xf numFmtId="2" fontId="43" fillId="0" borderId="0" xfId="1522" applyNumberFormat="1" applyFont="1" applyAlignment="1" applyProtection="1">
      <alignment horizontal="center" vertical="center"/>
    </xf>
    <xf numFmtId="0" fontId="43" fillId="0" borderId="0" xfId="551" applyFont="1" applyBorder="1" applyAlignment="1" applyProtection="1">
      <alignment vertical="center"/>
    </xf>
    <xf numFmtId="0" fontId="36" fillId="0" borderId="0" xfId="551" applyFont="1" applyBorder="1" applyAlignment="1" applyProtection="1">
      <alignment horizontal="center" vertical="center"/>
    </xf>
    <xf numFmtId="0" fontId="37" fillId="0" borderId="0" xfId="1522" applyFont="1" applyAlignment="1" applyProtection="1">
      <alignment vertical="center"/>
    </xf>
    <xf numFmtId="0" fontId="42" fillId="0" borderId="0" xfId="551" applyFont="1" applyBorder="1" applyAlignment="1" applyProtection="1">
      <alignment vertical="center"/>
    </xf>
    <xf numFmtId="0" fontId="41" fillId="0" borderId="0" xfId="551" applyFont="1" applyBorder="1" applyAlignment="1" applyProtection="1">
      <alignment horizontal="center" vertical="center"/>
    </xf>
    <xf numFmtId="4" fontId="40" fillId="0" borderId="0" xfId="551" applyNumberFormat="1" applyFont="1" applyBorder="1" applyAlignment="1" applyProtection="1">
      <alignment horizontal="center" vertical="center"/>
    </xf>
    <xf numFmtId="0" fontId="21" fillId="0" borderId="0" xfId="1522" applyFont="1" applyProtection="1"/>
    <xf numFmtId="0" fontId="36" fillId="0" borderId="0" xfId="1522" applyFont="1" applyAlignment="1" applyProtection="1">
      <alignment horizontal="center" vertical="center"/>
    </xf>
    <xf numFmtId="49" fontId="36" fillId="0" borderId="0" xfId="1522" applyNumberFormat="1" applyFont="1" applyAlignment="1" applyProtection="1">
      <alignment horizontal="center" vertical="center"/>
    </xf>
    <xf numFmtId="2" fontId="22" fillId="0" borderId="0" xfId="1523" applyNumberFormat="1" applyFont="1" applyAlignment="1" applyProtection="1">
      <alignment vertical="center"/>
      <protection locked="0"/>
    </xf>
    <xf numFmtId="4" fontId="22" fillId="0" borderId="0" xfId="1458" applyNumberFormat="1" applyFont="1" applyFill="1" applyAlignment="1" applyProtection="1">
      <alignment vertical="center"/>
      <protection locked="0"/>
    </xf>
    <xf numFmtId="0" fontId="49" fillId="0" borderId="0" xfId="1538" applyFont="1" applyFill="1" applyAlignment="1" applyProtection="1">
      <alignment horizontal="left" vertical="center" wrapText="1" indent="1"/>
      <protection locked="0"/>
    </xf>
    <xf numFmtId="10" fontId="49" fillId="0" borderId="0" xfId="1538" applyNumberFormat="1" applyFont="1" applyFill="1" applyAlignment="1" applyProtection="1">
      <alignment horizontal="right" vertical="center" wrapText="1"/>
      <protection locked="0"/>
    </xf>
    <xf numFmtId="0" fontId="49" fillId="0" borderId="0" xfId="1538" applyFont="1" applyFill="1" applyProtection="1">
      <protection locked="0"/>
    </xf>
    <xf numFmtId="175" fontId="22" fillId="0" borderId="0" xfId="1538" applyNumberFormat="1" applyFont="1" applyFill="1" applyAlignment="1" applyProtection="1">
      <alignment horizontal="right" vertical="center"/>
      <protection locked="0"/>
    </xf>
    <xf numFmtId="175" fontId="49" fillId="0" borderId="0" xfId="1538" applyNumberFormat="1" applyFont="1" applyFill="1" applyAlignment="1" applyProtection="1">
      <alignment horizontal="right" vertical="center"/>
      <protection locked="0"/>
    </xf>
    <xf numFmtId="10" fontId="49" fillId="0" borderId="0" xfId="1538" applyNumberFormat="1" applyFont="1" applyFill="1" applyAlignment="1" applyProtection="1">
      <alignment horizontal="right" vertical="center"/>
      <protection locked="0"/>
    </xf>
    <xf numFmtId="175" fontId="49" fillId="0" borderId="0" xfId="1538" applyNumberFormat="1" applyFont="1" applyFill="1" applyAlignment="1" applyProtection="1">
      <alignment horizontal="right" vertical="center" wrapText="1"/>
      <protection locked="0"/>
    </xf>
    <xf numFmtId="0" fontId="49" fillId="0" borderId="0" xfId="1538" applyFont="1" applyFill="1" applyAlignment="1" applyProtection="1">
      <alignment horizontal="left" vertical="center" indent="1"/>
      <protection locked="0"/>
    </xf>
    <xf numFmtId="0" fontId="35" fillId="0" borderId="11" xfId="1523" applyFont="1" applyFill="1" applyBorder="1" applyAlignment="1" applyProtection="1">
      <alignment horizontal="center" vertical="center" wrapText="1"/>
    </xf>
    <xf numFmtId="4" fontId="35" fillId="0" borderId="11" xfId="1523" applyNumberFormat="1" applyFont="1" applyFill="1" applyBorder="1" applyAlignment="1" applyProtection="1">
      <alignment horizontal="center" vertical="center" wrapText="1"/>
    </xf>
    <xf numFmtId="44" fontId="30" fillId="0" borderId="11" xfId="2641" applyFont="1" applyFill="1" applyBorder="1" applyAlignment="1" applyProtection="1">
      <alignment horizontal="center" vertical="center" wrapText="1"/>
    </xf>
    <xf numFmtId="0" fontId="38" fillId="0" borderId="0" xfId="1522" applyFont="1" applyFill="1" applyBorder="1" applyAlignment="1" applyProtection="1">
      <alignment vertical="center" wrapText="1"/>
      <protection locked="0"/>
    </xf>
    <xf numFmtId="0" fontId="21" fillId="0" borderId="0" xfId="1522" applyFont="1" applyFill="1" applyProtection="1">
      <protection locked="0"/>
    </xf>
    <xf numFmtId="0" fontId="43" fillId="0" borderId="0" xfId="498" applyFont="1" applyBorder="1" applyAlignment="1" applyProtection="1">
      <alignment vertical="center"/>
      <protection locked="0"/>
    </xf>
    <xf numFmtId="172" fontId="39" fillId="0" borderId="0" xfId="506" applyNumberFormat="1" applyFont="1" applyBorder="1" applyAlignment="1" applyProtection="1">
      <alignment vertical="center"/>
      <protection locked="0"/>
    </xf>
    <xf numFmtId="49" fontId="36" fillId="0" borderId="0" xfId="1522" applyNumberFormat="1" applyFont="1" applyAlignment="1" applyProtection="1">
      <alignment horizontal="center" vertical="center"/>
      <protection locked="0"/>
    </xf>
    <xf numFmtId="1" fontId="36" fillId="0" borderId="1" xfId="897" applyNumberFormat="1" applyFont="1" applyFill="1" applyBorder="1" applyAlignment="1" applyProtection="1">
      <alignment horizontal="center" vertical="center"/>
    </xf>
    <xf numFmtId="0" fontId="36" fillId="0" borderId="1" xfId="372" applyFont="1" applyFill="1" applyBorder="1" applyAlignment="1" applyProtection="1">
      <alignment horizontal="center" vertical="center"/>
    </xf>
    <xf numFmtId="2" fontId="36" fillId="0" borderId="18" xfId="506" applyNumberFormat="1" applyFont="1" applyFill="1" applyBorder="1" applyAlignment="1" applyProtection="1">
      <alignment horizontal="center" vertical="center"/>
    </xf>
    <xf numFmtId="4" fontId="36" fillId="0" borderId="18" xfId="506" applyNumberFormat="1" applyFont="1" applyFill="1" applyBorder="1" applyAlignment="1" applyProtection="1">
      <alignment horizontal="center" vertical="center"/>
    </xf>
    <xf numFmtId="0" fontId="53" fillId="0" borderId="0" xfId="498" applyFont="1" applyFill="1" applyBorder="1" applyAlignment="1" applyProtection="1">
      <alignment horizontal="center" vertical="center"/>
    </xf>
    <xf numFmtId="0" fontId="43" fillId="0" borderId="0" xfId="498" applyFont="1" applyFill="1" applyBorder="1" applyAlignment="1" applyProtection="1">
      <alignment vertical="center"/>
    </xf>
    <xf numFmtId="0" fontId="43" fillId="0" borderId="0" xfId="555" applyFont="1" applyBorder="1" applyAlignment="1" applyProtection="1">
      <alignment vertical="center"/>
    </xf>
    <xf numFmtId="0" fontId="44" fillId="0" borderId="0" xfId="498" applyFont="1" applyFill="1" applyBorder="1" applyAlignment="1" applyProtection="1">
      <alignment horizontal="left" vertical="center"/>
    </xf>
    <xf numFmtId="0" fontId="36" fillId="0" borderId="0" xfId="1522" applyFont="1" applyFill="1" applyAlignment="1" applyProtection="1">
      <alignment horizontal="center" vertical="center"/>
    </xf>
    <xf numFmtId="0" fontId="39" fillId="0" borderId="0" xfId="506" applyFont="1" applyBorder="1" applyAlignment="1" applyProtection="1">
      <alignment horizontal="right" vertical="center"/>
    </xf>
    <xf numFmtId="0" fontId="43" fillId="0" borderId="0" xfId="555" applyFont="1" applyFill="1" applyBorder="1" applyAlignment="1" applyProtection="1">
      <alignment vertical="center"/>
    </xf>
    <xf numFmtId="3" fontId="43" fillId="0" borderId="0" xfId="1522" applyNumberFormat="1" applyFont="1" applyFill="1" applyAlignment="1" applyProtection="1">
      <alignment vertical="center"/>
    </xf>
    <xf numFmtId="0" fontId="43" fillId="0" borderId="0" xfId="506" applyFont="1" applyFill="1" applyBorder="1" applyAlignment="1" applyProtection="1">
      <alignment horizontal="left" vertical="center"/>
    </xf>
    <xf numFmtId="4" fontId="43" fillId="0" borderId="0" xfId="1522" applyNumberFormat="1" applyFont="1" applyFill="1" applyAlignment="1" applyProtection="1">
      <alignment vertical="center"/>
    </xf>
    <xf numFmtId="0" fontId="44" fillId="0" borderId="0" xfId="555" applyFont="1" applyFill="1" applyBorder="1" applyAlignment="1" applyProtection="1">
      <alignment vertical="center"/>
    </xf>
    <xf numFmtId="4" fontId="44" fillId="0" borderId="0" xfId="1522" applyNumberFormat="1" applyFont="1" applyFill="1" applyAlignment="1" applyProtection="1">
      <alignment vertical="center"/>
    </xf>
    <xf numFmtId="0" fontId="44" fillId="0" borderId="0" xfId="506" applyFont="1" applyFill="1" applyBorder="1" applyAlignment="1" applyProtection="1">
      <alignment horizontal="left" vertical="center"/>
    </xf>
    <xf numFmtId="0" fontId="53" fillId="0" borderId="0" xfId="498" applyFont="1" applyBorder="1" applyAlignment="1" applyProtection="1">
      <alignment vertical="center"/>
    </xf>
    <xf numFmtId="0" fontId="44" fillId="0" borderId="0" xfId="498" applyFont="1" applyBorder="1" applyAlignment="1" applyProtection="1">
      <alignment horizontal="center" vertical="center"/>
    </xf>
    <xf numFmtId="0" fontId="21" fillId="0" borderId="0" xfId="1522" applyProtection="1"/>
    <xf numFmtId="172" fontId="32" fillId="0" borderId="0" xfId="1538" applyNumberFormat="1" applyFont="1" applyFill="1" applyBorder="1" applyAlignment="1" applyProtection="1">
      <alignment horizontal="center" vertical="center"/>
      <protection locked="0"/>
    </xf>
    <xf numFmtId="0" fontId="63" fillId="0" borderId="0" xfId="1523" applyFont="1" applyFill="1" applyAlignment="1" applyProtection="1">
      <alignment horizontal="left" vertical="center"/>
      <protection locked="0"/>
    </xf>
    <xf numFmtId="1" fontId="22" fillId="0" borderId="11" xfId="1523" applyNumberFormat="1" applyFont="1" applyBorder="1" applyAlignment="1" applyProtection="1">
      <alignment horizontal="center" vertical="center" wrapText="1"/>
    </xf>
    <xf numFmtId="44" fontId="22" fillId="0" borderId="11" xfId="2641" applyFont="1" applyBorder="1" applyAlignment="1" applyProtection="1">
      <alignment horizontal="center" vertical="center" wrapText="1"/>
    </xf>
    <xf numFmtId="1" fontId="22" fillId="0" borderId="11" xfId="1523" applyNumberFormat="1" applyFont="1" applyFill="1" applyBorder="1" applyAlignment="1" applyProtection="1">
      <alignment horizontal="center" vertical="center" wrapText="1"/>
    </xf>
    <xf numFmtId="0" fontId="22" fillId="0" borderId="11" xfId="1523" applyFont="1" applyFill="1" applyBorder="1" applyAlignment="1" applyProtection="1">
      <alignment horizontal="left" vertical="center" wrapText="1"/>
    </xf>
    <xf numFmtId="44" fontId="22" fillId="0" borderId="11" xfId="2641" applyFont="1" applyFill="1" applyBorder="1" applyAlignment="1" applyProtection="1">
      <alignment horizontal="right" vertical="center" wrapText="1"/>
    </xf>
    <xf numFmtId="0" fontId="22" fillId="0" borderId="14" xfId="1523" applyFont="1" applyBorder="1" applyAlignment="1" applyProtection="1">
      <alignment horizontal="center" vertical="center" wrapText="1"/>
    </xf>
    <xf numFmtId="44" fontId="22" fillId="0" borderId="14" xfId="2641" applyFont="1" applyBorder="1" applyAlignment="1" applyProtection="1">
      <alignment horizontal="center" vertical="center"/>
    </xf>
    <xf numFmtId="0" fontId="30" fillId="0" borderId="11" xfId="1523" applyFont="1" applyFill="1" applyBorder="1" applyAlignment="1" applyProtection="1">
      <alignment horizontal="center" vertical="center" wrapText="1"/>
    </xf>
    <xf numFmtId="44" fontId="30" fillId="0" borderId="11" xfId="2641" applyFont="1" applyFill="1" applyBorder="1" applyAlignment="1" applyProtection="1">
      <alignment horizontal="right" vertical="center" wrapText="1"/>
    </xf>
    <xf numFmtId="0" fontId="47" fillId="27" borderId="18" xfId="1458" applyFont="1" applyFill="1" applyBorder="1" applyAlignment="1" applyProtection="1">
      <alignment horizontal="center" vertical="center" wrapText="1"/>
    </xf>
    <xf numFmtId="0" fontId="47" fillId="27" borderId="20" xfId="1458" applyFont="1" applyFill="1" applyBorder="1" applyAlignment="1" applyProtection="1">
      <alignment horizontal="center" vertical="center" wrapText="1"/>
    </xf>
    <xf numFmtId="0" fontId="47" fillId="27" borderId="17" xfId="1458" applyFont="1" applyFill="1" applyBorder="1" applyAlignment="1" applyProtection="1">
      <alignment horizontal="center" vertical="center" wrapText="1"/>
    </xf>
    <xf numFmtId="0" fontId="22" fillId="0" borderId="10" xfId="1523" applyFont="1" applyBorder="1" applyAlignment="1" applyProtection="1">
      <alignment horizontal="center" vertical="center" wrapText="1"/>
    </xf>
    <xf numFmtId="44" fontId="22" fillId="0" borderId="10" xfId="2641" applyFont="1" applyBorder="1" applyAlignment="1" applyProtection="1">
      <alignment horizontal="center" vertical="center" wrapText="1"/>
    </xf>
    <xf numFmtId="0" fontId="26" fillId="28" borderId="15" xfId="1523" applyFont="1" applyFill="1" applyBorder="1" applyAlignment="1" applyProtection="1">
      <alignment horizontal="center" vertical="center" wrapText="1"/>
    </xf>
    <xf numFmtId="0" fontId="26" fillId="28" borderId="21" xfId="1523" applyFont="1" applyFill="1" applyBorder="1" applyAlignment="1" applyProtection="1">
      <alignment horizontal="center" vertical="center" wrapText="1"/>
    </xf>
    <xf numFmtId="0" fontId="26" fillId="28" borderId="16" xfId="1523" applyFont="1" applyFill="1" applyBorder="1" applyAlignment="1" applyProtection="1">
      <alignment horizontal="center" vertical="center" wrapText="1"/>
    </xf>
    <xf numFmtId="0" fontId="73" fillId="35" borderId="26" xfId="1523" applyFont="1" applyFill="1" applyBorder="1" applyAlignment="1" applyProtection="1">
      <alignment horizontal="right" vertical="center"/>
    </xf>
    <xf numFmtId="0" fontId="74" fillId="37" borderId="26" xfId="1523" applyFont="1" applyFill="1" applyBorder="1" applyAlignment="1" applyProtection="1">
      <alignment horizontal="center" vertical="center"/>
      <protection locked="0"/>
    </xf>
    <xf numFmtId="0" fontId="26" fillId="28" borderId="15" xfId="1523" applyFont="1" applyFill="1" applyBorder="1" applyAlignment="1" applyProtection="1">
      <alignment horizontal="right" vertical="center"/>
    </xf>
    <xf numFmtId="0" fontId="26" fillId="28" borderId="11" xfId="1458" applyFont="1" applyFill="1" applyBorder="1" applyAlignment="1" applyProtection="1">
      <alignment horizontal="center" vertical="center"/>
    </xf>
    <xf numFmtId="0" fontId="26" fillId="28" borderId="14" xfId="1458" applyFont="1" applyFill="1" applyBorder="1" applyAlignment="1" applyProtection="1">
      <alignment horizontal="center" vertical="center"/>
    </xf>
    <xf numFmtId="0" fontId="26" fillId="28" borderId="10" xfId="1458" applyFont="1" applyFill="1" applyBorder="1" applyAlignment="1" applyProtection="1">
      <alignment horizontal="center" vertical="center"/>
    </xf>
    <xf numFmtId="0" fontId="26" fillId="28" borderId="12" xfId="1523" applyFont="1" applyFill="1" applyBorder="1" applyAlignment="1" applyProtection="1">
      <alignment horizontal="right" vertical="center"/>
    </xf>
    <xf numFmtId="0" fontId="26" fillId="28" borderId="27" xfId="1523" applyFont="1" applyFill="1" applyBorder="1" applyAlignment="1" applyProtection="1">
      <alignment horizontal="center" vertical="center"/>
    </xf>
    <xf numFmtId="0" fontId="26" fillId="28" borderId="28" xfId="1523" applyFont="1" applyFill="1" applyBorder="1" applyAlignment="1" applyProtection="1">
      <alignment horizontal="center" vertical="center"/>
    </xf>
    <xf numFmtId="0" fontId="26" fillId="28" borderId="29" xfId="1523" applyFont="1" applyFill="1" applyBorder="1" applyAlignment="1" applyProtection="1">
      <alignment horizontal="center" vertical="center"/>
    </xf>
    <xf numFmtId="0" fontId="26" fillId="28" borderId="12" xfId="1523" applyFont="1" applyFill="1" applyBorder="1" applyAlignment="1" applyProtection="1">
      <alignment horizontal="center" vertical="center"/>
    </xf>
    <xf numFmtId="0" fontId="26" fillId="28" borderId="0" xfId="1523" applyFont="1" applyFill="1" applyBorder="1" applyAlignment="1" applyProtection="1">
      <alignment horizontal="center" vertical="center"/>
    </xf>
    <xf numFmtId="0" fontId="26" fillId="28" borderId="13" xfId="1523" applyFont="1" applyFill="1" applyBorder="1" applyAlignment="1" applyProtection="1">
      <alignment horizontal="center" vertical="center"/>
    </xf>
    <xf numFmtId="0" fontId="26" fillId="28" borderId="11" xfId="1523" applyFont="1" applyFill="1" applyBorder="1" applyAlignment="1" applyProtection="1">
      <alignment horizontal="center" vertical="center" wrapText="1"/>
    </xf>
    <xf numFmtId="0" fontId="39" fillId="0" borderId="0" xfId="502" applyFont="1" applyFill="1" applyBorder="1" applyAlignment="1">
      <alignment horizontal="left" vertical="center" wrapText="1"/>
    </xf>
    <xf numFmtId="0" fontId="38" fillId="0" borderId="0" xfId="1522" applyFont="1" applyFill="1" applyBorder="1" applyAlignment="1">
      <alignment horizontal="center" vertical="center"/>
    </xf>
    <xf numFmtId="0" fontId="53" fillId="0" borderId="0" xfId="495" applyFont="1" applyFill="1" applyBorder="1" applyAlignment="1">
      <alignment horizontal="center" vertical="center"/>
    </xf>
    <xf numFmtId="0" fontId="53" fillId="0" borderId="0" xfId="495" applyFont="1" applyFill="1" applyBorder="1" applyAlignment="1" applyProtection="1">
      <alignment horizontal="center" vertical="center"/>
    </xf>
    <xf numFmtId="0" fontId="38" fillId="0" borderId="0" xfId="1522" applyFont="1" applyFill="1" applyBorder="1" applyAlignment="1" applyProtection="1">
      <alignment horizontal="center" vertical="center"/>
    </xf>
    <xf numFmtId="0" fontId="39" fillId="0" borderId="0" xfId="502" applyFont="1" applyFill="1" applyBorder="1" applyAlignment="1" applyProtection="1">
      <alignment horizontal="left" vertical="center"/>
    </xf>
    <xf numFmtId="0" fontId="64" fillId="0" borderId="0" xfId="2610" applyFont="1" applyFill="1" applyAlignment="1">
      <alignment horizontal="center" vertical="center" wrapText="1"/>
    </xf>
    <xf numFmtId="0" fontId="66" fillId="0" borderId="0" xfId="2610" applyFont="1" applyFill="1" applyAlignment="1">
      <alignment horizontal="center" vertical="center" wrapText="1"/>
    </xf>
    <xf numFmtId="0" fontId="39" fillId="0" borderId="0" xfId="502" applyFont="1" applyFill="1" applyBorder="1" applyAlignment="1" applyProtection="1">
      <alignment horizontal="left" vertical="center" wrapText="1"/>
    </xf>
    <xf numFmtId="0" fontId="38" fillId="0" borderId="0" xfId="1522" applyFont="1" applyFill="1" applyBorder="1" applyAlignment="1" applyProtection="1">
      <alignment horizontal="center" vertical="center" wrapText="1"/>
    </xf>
    <xf numFmtId="0" fontId="45" fillId="28" borderId="1" xfId="1180" applyFont="1" applyFill="1" applyBorder="1" applyAlignment="1">
      <alignment horizontal="center" vertical="center"/>
    </xf>
    <xf numFmtId="0" fontId="77" fillId="39" borderId="26" xfId="1523" applyFont="1" applyFill="1" applyBorder="1" applyAlignment="1" applyProtection="1">
      <alignment horizontal="center" vertical="center"/>
    </xf>
    <xf numFmtId="0" fontId="78" fillId="36" borderId="27" xfId="1458" applyFont="1" applyFill="1" applyBorder="1" applyAlignment="1" applyProtection="1">
      <alignment horizontal="left" vertical="center" wrapText="1"/>
    </xf>
    <xf numFmtId="0" fontId="78" fillId="36" borderId="28" xfId="1458" applyFont="1" applyFill="1" applyBorder="1" applyAlignment="1" applyProtection="1">
      <alignment horizontal="left" vertical="center" wrapText="1"/>
    </xf>
    <xf numFmtId="0" fontId="78" fillId="36" borderId="29" xfId="1458" applyFont="1" applyFill="1" applyBorder="1" applyAlignment="1" applyProtection="1">
      <alignment horizontal="left" vertical="center" wrapText="1"/>
    </xf>
    <xf numFmtId="0" fontId="78" fillId="36" borderId="12" xfId="1458" applyFont="1" applyFill="1" applyBorder="1" applyAlignment="1" applyProtection="1">
      <alignment horizontal="left" vertical="center" wrapText="1"/>
    </xf>
    <xf numFmtId="0" fontId="78" fillId="36" borderId="0" xfId="1458" applyFont="1" applyFill="1" applyBorder="1" applyAlignment="1" applyProtection="1">
      <alignment horizontal="left" vertical="center" wrapText="1"/>
    </xf>
    <xf numFmtId="0" fontId="78" fillId="36" borderId="13" xfId="1458" applyFont="1" applyFill="1" applyBorder="1" applyAlignment="1" applyProtection="1">
      <alignment horizontal="left" vertical="center" wrapText="1"/>
    </xf>
    <xf numFmtId="0" fontId="81" fillId="35" borderId="27" xfId="1458" applyFont="1" applyFill="1" applyBorder="1" applyAlignment="1" applyProtection="1">
      <alignment horizontal="left" vertical="center" wrapText="1"/>
    </xf>
    <xf numFmtId="0" fontId="81" fillId="35" borderId="28" xfId="1458" applyFont="1" applyFill="1" applyBorder="1" applyAlignment="1" applyProtection="1">
      <alignment horizontal="left" vertical="center" wrapText="1"/>
    </xf>
    <xf numFmtId="0" fontId="81" fillId="35" borderId="29" xfId="1458" applyFont="1" applyFill="1" applyBorder="1" applyAlignment="1" applyProtection="1">
      <alignment horizontal="left" vertical="center" wrapText="1"/>
    </xf>
    <xf numFmtId="0" fontId="81" fillId="35" borderId="12" xfId="1458" applyFont="1" applyFill="1" applyBorder="1" applyAlignment="1" applyProtection="1">
      <alignment horizontal="left" vertical="center" wrapText="1"/>
    </xf>
    <xf numFmtId="0" fontId="81" fillId="35" borderId="0" xfId="1458" applyFont="1" applyFill="1" applyBorder="1" applyAlignment="1" applyProtection="1">
      <alignment horizontal="left" vertical="center" wrapText="1"/>
    </xf>
    <xf numFmtId="0" fontId="81" fillId="35" borderId="13" xfId="1458" applyFont="1" applyFill="1" applyBorder="1" applyAlignment="1" applyProtection="1">
      <alignment horizontal="left" vertical="center" wrapText="1"/>
    </xf>
    <xf numFmtId="0" fontId="81" fillId="35" borderId="15" xfId="1458" applyFont="1" applyFill="1" applyBorder="1" applyAlignment="1" applyProtection="1">
      <alignment horizontal="left" vertical="center" wrapText="1"/>
    </xf>
    <xf numFmtId="0" fontId="81" fillId="35" borderId="21" xfId="1458" applyFont="1" applyFill="1" applyBorder="1" applyAlignment="1" applyProtection="1">
      <alignment horizontal="left" vertical="center" wrapText="1"/>
    </xf>
    <xf numFmtId="0" fontId="81" fillId="35" borderId="16" xfId="1458" applyFont="1" applyFill="1" applyBorder="1" applyAlignment="1" applyProtection="1">
      <alignment horizontal="left" vertical="center" wrapText="1"/>
    </xf>
    <xf numFmtId="0" fontId="26" fillId="28" borderId="27" xfId="1523" applyFont="1" applyFill="1" applyBorder="1" applyAlignment="1" applyProtection="1">
      <alignment horizontal="center" vertical="center" wrapText="1"/>
    </xf>
    <xf numFmtId="0" fontId="26" fillId="28" borderId="28" xfId="1523" applyFont="1" applyFill="1" applyBorder="1" applyAlignment="1" applyProtection="1">
      <alignment horizontal="center" vertical="center" wrapText="1"/>
    </xf>
    <xf numFmtId="0" fontId="26" fillId="28" borderId="29" xfId="1523" applyFont="1" applyFill="1" applyBorder="1" applyAlignment="1" applyProtection="1">
      <alignment horizontal="center" vertical="center" wrapText="1"/>
    </xf>
    <xf numFmtId="10" fontId="26" fillId="40" borderId="13" xfId="1523" applyNumberFormat="1" applyFont="1" applyFill="1" applyBorder="1" applyAlignment="1" applyProtection="1">
      <alignment horizontal="left" vertical="center"/>
      <protection locked="0"/>
    </xf>
    <xf numFmtId="10" fontId="26" fillId="40" borderId="16" xfId="1523" applyNumberFormat="1" applyFont="1" applyFill="1" applyBorder="1" applyAlignment="1" applyProtection="1">
      <alignment horizontal="left" vertical="center"/>
      <protection locked="0"/>
    </xf>
  </cellXfs>
  <cellStyles count="2642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Ênfase1 2" xfId="8" xr:uid="{00000000-0005-0000-0000-000006000000}"/>
    <cellStyle name="20% - Ênfase2 2" xfId="9" xr:uid="{00000000-0005-0000-0000-000007000000}"/>
    <cellStyle name="20% - Ênfase3 2" xfId="10" xr:uid="{00000000-0005-0000-0000-000008000000}"/>
    <cellStyle name="20% - Ênfase4 2" xfId="11" xr:uid="{00000000-0005-0000-0000-000009000000}"/>
    <cellStyle name="20% - Ênfase5 2" xfId="12" xr:uid="{00000000-0005-0000-0000-00000A000000}"/>
    <cellStyle name="20% - Ênfase6 2" xfId="13" xr:uid="{00000000-0005-0000-0000-00000B000000}"/>
    <cellStyle name="40% - Accent1" xfId="14" xr:uid="{00000000-0005-0000-0000-00000C000000}"/>
    <cellStyle name="40% - Accent2" xfId="15" xr:uid="{00000000-0005-0000-0000-00000D000000}"/>
    <cellStyle name="40% - Accent3" xfId="16" xr:uid="{00000000-0005-0000-0000-00000E000000}"/>
    <cellStyle name="40% - Accent4" xfId="17" xr:uid="{00000000-0005-0000-0000-00000F000000}"/>
    <cellStyle name="40% - Accent5" xfId="18" xr:uid="{00000000-0005-0000-0000-000010000000}"/>
    <cellStyle name="40% - Accent6" xfId="19" xr:uid="{00000000-0005-0000-0000-000011000000}"/>
    <cellStyle name="40% - Ênfase1 2" xfId="20" xr:uid="{00000000-0005-0000-0000-000012000000}"/>
    <cellStyle name="40% - Ênfase2 2" xfId="21" xr:uid="{00000000-0005-0000-0000-000013000000}"/>
    <cellStyle name="40% - Ênfase3 2" xfId="22" xr:uid="{00000000-0005-0000-0000-000014000000}"/>
    <cellStyle name="40% - Ênfase4 2" xfId="23" xr:uid="{00000000-0005-0000-0000-000015000000}"/>
    <cellStyle name="40% - Ênfase5 2" xfId="24" xr:uid="{00000000-0005-0000-0000-000016000000}"/>
    <cellStyle name="40% - Ênfase6 2" xfId="25" xr:uid="{00000000-0005-0000-0000-000017000000}"/>
    <cellStyle name="60% - Accent1" xfId="26" xr:uid="{00000000-0005-0000-0000-000018000000}"/>
    <cellStyle name="60% - Accent2" xfId="27" xr:uid="{00000000-0005-0000-0000-000019000000}"/>
    <cellStyle name="60% - Accent3" xfId="28" xr:uid="{00000000-0005-0000-0000-00001A000000}"/>
    <cellStyle name="60% - Accent4" xfId="29" xr:uid="{00000000-0005-0000-0000-00001B000000}"/>
    <cellStyle name="60% - Accent5" xfId="30" xr:uid="{00000000-0005-0000-0000-00001C000000}"/>
    <cellStyle name="60% - Accent6" xfId="31" xr:uid="{00000000-0005-0000-0000-00001D000000}"/>
    <cellStyle name="60% - Ênfase1 2" xfId="32" xr:uid="{00000000-0005-0000-0000-00001E000000}"/>
    <cellStyle name="60% - Ênfase2 2" xfId="33" xr:uid="{00000000-0005-0000-0000-00001F000000}"/>
    <cellStyle name="60% - Ênfase3 2" xfId="34" xr:uid="{00000000-0005-0000-0000-000020000000}"/>
    <cellStyle name="60% - Ênfase4 2" xfId="35" xr:uid="{00000000-0005-0000-0000-000021000000}"/>
    <cellStyle name="60% - Ênfase5 2" xfId="36" xr:uid="{00000000-0005-0000-0000-000022000000}"/>
    <cellStyle name="60% - Ênfase6 2" xfId="37" xr:uid="{00000000-0005-0000-0000-000023000000}"/>
    <cellStyle name="Accent1" xfId="38" xr:uid="{00000000-0005-0000-0000-000024000000}"/>
    <cellStyle name="Accent2" xfId="39" xr:uid="{00000000-0005-0000-0000-000025000000}"/>
    <cellStyle name="Accent3" xfId="40" xr:uid="{00000000-0005-0000-0000-000026000000}"/>
    <cellStyle name="Accent4" xfId="41" xr:uid="{00000000-0005-0000-0000-000027000000}"/>
    <cellStyle name="Accent5" xfId="42" xr:uid="{00000000-0005-0000-0000-000028000000}"/>
    <cellStyle name="Accent6" xfId="43" xr:uid="{00000000-0005-0000-0000-000029000000}"/>
    <cellStyle name="Bad" xfId="2584" xr:uid="{00000000-0005-0000-0000-00002A000000}"/>
    <cellStyle name="Bad 1" xfId="44" xr:uid="{00000000-0005-0000-0000-00002B000000}"/>
    <cellStyle name="Bom 2" xfId="45" xr:uid="{00000000-0005-0000-0000-00002C000000}"/>
    <cellStyle name="cabeçalho de tabela" xfId="46" xr:uid="{00000000-0005-0000-0000-00002D000000}"/>
    <cellStyle name="Calculation" xfId="47" xr:uid="{00000000-0005-0000-0000-00002E000000}"/>
    <cellStyle name="Calculation 2" xfId="48" xr:uid="{00000000-0005-0000-0000-00002F000000}"/>
    <cellStyle name="Calculation 3" xfId="49" xr:uid="{00000000-0005-0000-0000-000030000000}"/>
    <cellStyle name="Cálculo 2" xfId="51" xr:uid="{00000000-0005-0000-0000-000031000000}"/>
    <cellStyle name="Cálculo 3" xfId="52" xr:uid="{00000000-0005-0000-0000-000032000000}"/>
    <cellStyle name="Célula de Verificação 2" xfId="53" xr:uid="{00000000-0005-0000-0000-000033000000}"/>
    <cellStyle name="Célula Vinculada 2" xfId="54" xr:uid="{00000000-0005-0000-0000-000034000000}"/>
    <cellStyle name="Check Cell" xfId="50" xr:uid="{00000000-0005-0000-0000-000035000000}"/>
    <cellStyle name="Comma 10 2" xfId="2585" xr:uid="{00000000-0005-0000-0000-000036000000}"/>
    <cellStyle name="Comma 10 2 2" xfId="2586" xr:uid="{00000000-0005-0000-0000-000037000000}"/>
    <cellStyle name="Ênfase1 2" xfId="2576" xr:uid="{00000000-0005-0000-0000-000038000000}"/>
    <cellStyle name="Ênfase2 2" xfId="2577" xr:uid="{00000000-0005-0000-0000-000039000000}"/>
    <cellStyle name="Ênfase3 2" xfId="2578" xr:uid="{00000000-0005-0000-0000-00003A000000}"/>
    <cellStyle name="Ênfase4 2" xfId="2579" xr:uid="{00000000-0005-0000-0000-00003B000000}"/>
    <cellStyle name="Ênfase5 2" xfId="2580" xr:uid="{00000000-0005-0000-0000-00003C000000}"/>
    <cellStyle name="Ênfase6 2" xfId="2581" xr:uid="{00000000-0005-0000-0000-00003D000000}"/>
    <cellStyle name="Entrada 2" xfId="55" xr:uid="{00000000-0005-0000-0000-00003E000000}"/>
    <cellStyle name="Entrada 3" xfId="56" xr:uid="{00000000-0005-0000-0000-00003F000000}"/>
    <cellStyle name="Euro" xfId="57" xr:uid="{00000000-0005-0000-0000-000040000000}"/>
    <cellStyle name="Explanatory Text" xfId="58" xr:uid="{00000000-0005-0000-0000-000041000000}"/>
    <cellStyle name="Good" xfId="2587" xr:uid="{00000000-0005-0000-0000-000042000000}"/>
    <cellStyle name="Good 2" xfId="59" xr:uid="{00000000-0005-0000-0000-000043000000}"/>
    <cellStyle name="Heading 1" xfId="2588" xr:uid="{00000000-0005-0000-0000-000044000000}"/>
    <cellStyle name="Heading 1 3" xfId="60" xr:uid="{00000000-0005-0000-0000-000045000000}"/>
    <cellStyle name="Heading 2" xfId="2589" xr:uid="{00000000-0005-0000-0000-000046000000}"/>
    <cellStyle name="Heading 2 4" xfId="61" xr:uid="{00000000-0005-0000-0000-000047000000}"/>
    <cellStyle name="Heading 3" xfId="62" xr:uid="{00000000-0005-0000-0000-000048000000}"/>
    <cellStyle name="Heading 4" xfId="63" xr:uid="{00000000-0005-0000-0000-000049000000}"/>
    <cellStyle name="Incorreto 2" xfId="64" xr:uid="{00000000-0005-0000-0000-00004A000000}"/>
    <cellStyle name="Input" xfId="65" xr:uid="{00000000-0005-0000-0000-00004B000000}"/>
    <cellStyle name="Input 2" xfId="66" xr:uid="{00000000-0005-0000-0000-00004C000000}"/>
    <cellStyle name="Input 3" xfId="67" xr:uid="{00000000-0005-0000-0000-00004D000000}"/>
    <cellStyle name="Linked Cell" xfId="68" xr:uid="{00000000-0005-0000-0000-00004E000000}"/>
    <cellStyle name="Moeda" xfId="2641" builtinId="4"/>
    <cellStyle name="Moeda 2" xfId="69" xr:uid="{00000000-0005-0000-0000-00004F000000}"/>
    <cellStyle name="Moeda 2 2" xfId="70" xr:uid="{00000000-0005-0000-0000-000050000000}"/>
    <cellStyle name="Moeda 3" xfId="71" xr:uid="{00000000-0005-0000-0000-000051000000}"/>
    <cellStyle name="Moeda 3 2" xfId="72" xr:uid="{00000000-0005-0000-0000-000052000000}"/>
    <cellStyle name="Moeda 3 3" xfId="73" xr:uid="{00000000-0005-0000-0000-000053000000}"/>
    <cellStyle name="Moeda 3 3 2" xfId="74" xr:uid="{00000000-0005-0000-0000-000054000000}"/>
    <cellStyle name="Moeda 3 3 2 2" xfId="75" xr:uid="{00000000-0005-0000-0000-000055000000}"/>
    <cellStyle name="Moeda 3 3 3" xfId="76" xr:uid="{00000000-0005-0000-0000-000056000000}"/>
    <cellStyle name="Moeda 4" xfId="77" xr:uid="{00000000-0005-0000-0000-000057000000}"/>
    <cellStyle name="Moeda 5" xfId="78" xr:uid="{00000000-0005-0000-0000-000058000000}"/>
    <cellStyle name="Moeda 5 2" xfId="79" xr:uid="{00000000-0005-0000-0000-000059000000}"/>
    <cellStyle name="Moeda 5 2 2" xfId="80" xr:uid="{00000000-0005-0000-0000-00005A000000}"/>
    <cellStyle name="Moeda 5 3" xfId="81" xr:uid="{00000000-0005-0000-0000-00005B000000}"/>
    <cellStyle name="Moeda 5 4" xfId="82" xr:uid="{00000000-0005-0000-0000-00005C000000}"/>
    <cellStyle name="Moeda 6" xfId="83" xr:uid="{00000000-0005-0000-0000-00005D000000}"/>
    <cellStyle name="Moeda 7" xfId="2590" xr:uid="{00000000-0005-0000-0000-00005E000000}"/>
    <cellStyle name="Neutra 2" xfId="84" xr:uid="{00000000-0005-0000-0000-00005F000000}"/>
    <cellStyle name="Neutral" xfId="2591" xr:uid="{00000000-0005-0000-0000-000060000000}"/>
    <cellStyle name="Neutral 5" xfId="85" xr:uid="{00000000-0005-0000-0000-000061000000}"/>
    <cellStyle name="Normal" xfId="0" builtinId="0"/>
    <cellStyle name="Normal 10" xfId="86" xr:uid="{00000000-0005-0000-0000-000063000000}"/>
    <cellStyle name="Normal 10 10" xfId="87" xr:uid="{00000000-0005-0000-0000-000064000000}"/>
    <cellStyle name="Normal 10 10 2" xfId="88" xr:uid="{00000000-0005-0000-0000-000065000000}"/>
    <cellStyle name="Normal 10 11" xfId="89" xr:uid="{00000000-0005-0000-0000-000066000000}"/>
    <cellStyle name="Normal 10 2" xfId="90" xr:uid="{00000000-0005-0000-0000-000067000000}"/>
    <cellStyle name="Normal 10 2 10" xfId="91" xr:uid="{00000000-0005-0000-0000-000068000000}"/>
    <cellStyle name="Normal 10 2 2" xfId="92" xr:uid="{00000000-0005-0000-0000-000069000000}"/>
    <cellStyle name="Normal 10 2 2 2" xfId="93" xr:uid="{00000000-0005-0000-0000-00006A000000}"/>
    <cellStyle name="Normal 10 2 2 2 2" xfId="94" xr:uid="{00000000-0005-0000-0000-00006B000000}"/>
    <cellStyle name="Normal 10 2 2 2 2 2" xfId="95" xr:uid="{00000000-0005-0000-0000-00006C000000}"/>
    <cellStyle name="Normal 10 2 2 2 2 2 2" xfId="96" xr:uid="{00000000-0005-0000-0000-00006D000000}"/>
    <cellStyle name="Normal 10 2 2 2 2 3" xfId="97" xr:uid="{00000000-0005-0000-0000-00006E000000}"/>
    <cellStyle name="Normal 10 2 2 2 3" xfId="98" xr:uid="{00000000-0005-0000-0000-00006F000000}"/>
    <cellStyle name="Normal 10 2 2 2 3 2" xfId="99" xr:uid="{00000000-0005-0000-0000-000070000000}"/>
    <cellStyle name="Normal 10 2 2 2 4" xfId="100" xr:uid="{00000000-0005-0000-0000-000071000000}"/>
    <cellStyle name="Normal 10 2 2 3" xfId="101" xr:uid="{00000000-0005-0000-0000-000072000000}"/>
    <cellStyle name="Normal 10 2 2 3 2" xfId="102" xr:uid="{00000000-0005-0000-0000-000073000000}"/>
    <cellStyle name="Normal 10 2 2 3 2 2" xfId="103" xr:uid="{00000000-0005-0000-0000-000074000000}"/>
    <cellStyle name="Normal 10 2 2 3 3" xfId="104" xr:uid="{00000000-0005-0000-0000-000075000000}"/>
    <cellStyle name="Normal 10 2 2 4" xfId="105" xr:uid="{00000000-0005-0000-0000-000076000000}"/>
    <cellStyle name="Normal 10 2 2 4 2" xfId="106" xr:uid="{00000000-0005-0000-0000-000077000000}"/>
    <cellStyle name="Normal 10 2 2 5" xfId="107" xr:uid="{00000000-0005-0000-0000-000078000000}"/>
    <cellStyle name="Normal 10 2 3" xfId="108" xr:uid="{00000000-0005-0000-0000-000079000000}"/>
    <cellStyle name="Normal 10 2 3 2" xfId="109" xr:uid="{00000000-0005-0000-0000-00007A000000}"/>
    <cellStyle name="Normal 10 2 3 2 2" xfId="110" xr:uid="{00000000-0005-0000-0000-00007B000000}"/>
    <cellStyle name="Normal 10 2 3 2 2 2" xfId="111" xr:uid="{00000000-0005-0000-0000-00007C000000}"/>
    <cellStyle name="Normal 10 2 3 2 2 2 2" xfId="112" xr:uid="{00000000-0005-0000-0000-00007D000000}"/>
    <cellStyle name="Normal 10 2 3 2 2 3" xfId="113" xr:uid="{00000000-0005-0000-0000-00007E000000}"/>
    <cellStyle name="Normal 10 2 3 2 3" xfId="114" xr:uid="{00000000-0005-0000-0000-00007F000000}"/>
    <cellStyle name="Normal 10 2 3 2 3 2" xfId="115" xr:uid="{00000000-0005-0000-0000-000080000000}"/>
    <cellStyle name="Normal 10 2 3 2 4" xfId="116" xr:uid="{00000000-0005-0000-0000-000081000000}"/>
    <cellStyle name="Normal 10 2 3 3" xfId="117" xr:uid="{00000000-0005-0000-0000-000082000000}"/>
    <cellStyle name="Normal 10 2 3 3 2" xfId="118" xr:uid="{00000000-0005-0000-0000-000083000000}"/>
    <cellStyle name="Normal 10 2 3 3 2 2" xfId="119" xr:uid="{00000000-0005-0000-0000-000084000000}"/>
    <cellStyle name="Normal 10 2 3 3 3" xfId="120" xr:uid="{00000000-0005-0000-0000-000085000000}"/>
    <cellStyle name="Normal 10 2 3 4" xfId="121" xr:uid="{00000000-0005-0000-0000-000086000000}"/>
    <cellStyle name="Normal 10 2 3 4 2" xfId="122" xr:uid="{00000000-0005-0000-0000-000087000000}"/>
    <cellStyle name="Normal 10 2 3 5" xfId="123" xr:uid="{00000000-0005-0000-0000-000088000000}"/>
    <cellStyle name="Normal 10 2 4" xfId="124" xr:uid="{00000000-0005-0000-0000-000089000000}"/>
    <cellStyle name="Normal 10 2 4 2" xfId="125" xr:uid="{00000000-0005-0000-0000-00008A000000}"/>
    <cellStyle name="Normal 10 2 4 2 2" xfId="126" xr:uid="{00000000-0005-0000-0000-00008B000000}"/>
    <cellStyle name="Normal 10 2 4 2 2 2" xfId="127" xr:uid="{00000000-0005-0000-0000-00008C000000}"/>
    <cellStyle name="Normal 10 2 4 2 2 2 2" xfId="128" xr:uid="{00000000-0005-0000-0000-00008D000000}"/>
    <cellStyle name="Normal 10 2 4 2 2 3" xfId="129" xr:uid="{00000000-0005-0000-0000-00008E000000}"/>
    <cellStyle name="Normal 10 2 4 2 3" xfId="130" xr:uid="{00000000-0005-0000-0000-00008F000000}"/>
    <cellStyle name="Normal 10 2 4 2 3 2" xfId="131" xr:uid="{00000000-0005-0000-0000-000090000000}"/>
    <cellStyle name="Normal 10 2 4 2 4" xfId="132" xr:uid="{00000000-0005-0000-0000-000091000000}"/>
    <cellStyle name="Normal 10 2 4 3" xfId="133" xr:uid="{00000000-0005-0000-0000-000092000000}"/>
    <cellStyle name="Normal 10 2 4 3 2" xfId="134" xr:uid="{00000000-0005-0000-0000-000093000000}"/>
    <cellStyle name="Normal 10 2 4 3 2 2" xfId="135" xr:uid="{00000000-0005-0000-0000-000094000000}"/>
    <cellStyle name="Normal 10 2 4 3 3" xfId="136" xr:uid="{00000000-0005-0000-0000-000095000000}"/>
    <cellStyle name="Normal 10 2 4 4" xfId="137" xr:uid="{00000000-0005-0000-0000-000096000000}"/>
    <cellStyle name="Normal 10 2 4 4 2" xfId="138" xr:uid="{00000000-0005-0000-0000-000097000000}"/>
    <cellStyle name="Normal 10 2 4 5" xfId="139" xr:uid="{00000000-0005-0000-0000-000098000000}"/>
    <cellStyle name="Normal 10 2 5" xfId="140" xr:uid="{00000000-0005-0000-0000-000099000000}"/>
    <cellStyle name="Normal 10 2 5 2" xfId="141" xr:uid="{00000000-0005-0000-0000-00009A000000}"/>
    <cellStyle name="Normal 10 2 5 2 2" xfId="142" xr:uid="{00000000-0005-0000-0000-00009B000000}"/>
    <cellStyle name="Normal 10 2 5 2 2 2" xfId="143" xr:uid="{00000000-0005-0000-0000-00009C000000}"/>
    <cellStyle name="Normal 10 2 5 2 2 2 2" xfId="144" xr:uid="{00000000-0005-0000-0000-00009D000000}"/>
    <cellStyle name="Normal 10 2 5 2 2 3" xfId="145" xr:uid="{00000000-0005-0000-0000-00009E000000}"/>
    <cellStyle name="Normal 10 2 5 2 3" xfId="146" xr:uid="{00000000-0005-0000-0000-00009F000000}"/>
    <cellStyle name="Normal 10 2 5 2 3 2" xfId="147" xr:uid="{00000000-0005-0000-0000-0000A0000000}"/>
    <cellStyle name="Normal 10 2 5 2 4" xfId="148" xr:uid="{00000000-0005-0000-0000-0000A1000000}"/>
    <cellStyle name="Normal 10 2 5 3" xfId="149" xr:uid="{00000000-0005-0000-0000-0000A2000000}"/>
    <cellStyle name="Normal 10 2 5 3 2" xfId="150" xr:uid="{00000000-0005-0000-0000-0000A3000000}"/>
    <cellStyle name="Normal 10 2 5 3 2 2" xfId="151" xr:uid="{00000000-0005-0000-0000-0000A4000000}"/>
    <cellStyle name="Normal 10 2 5 3 3" xfId="152" xr:uid="{00000000-0005-0000-0000-0000A5000000}"/>
    <cellStyle name="Normal 10 2 5 4" xfId="153" xr:uid="{00000000-0005-0000-0000-0000A6000000}"/>
    <cellStyle name="Normal 10 2 5 4 2" xfId="154" xr:uid="{00000000-0005-0000-0000-0000A7000000}"/>
    <cellStyle name="Normal 10 2 5 5" xfId="155" xr:uid="{00000000-0005-0000-0000-0000A8000000}"/>
    <cellStyle name="Normal 10 2 6" xfId="156" xr:uid="{00000000-0005-0000-0000-0000A9000000}"/>
    <cellStyle name="Normal 10 2 6 2" xfId="157" xr:uid="{00000000-0005-0000-0000-0000AA000000}"/>
    <cellStyle name="Normal 10 2 6 2 2" xfId="158" xr:uid="{00000000-0005-0000-0000-0000AB000000}"/>
    <cellStyle name="Normal 10 2 6 2 2 2" xfId="159" xr:uid="{00000000-0005-0000-0000-0000AC000000}"/>
    <cellStyle name="Normal 10 2 6 2 2 2 2" xfId="160" xr:uid="{00000000-0005-0000-0000-0000AD000000}"/>
    <cellStyle name="Normal 10 2 6 2 2 3" xfId="161" xr:uid="{00000000-0005-0000-0000-0000AE000000}"/>
    <cellStyle name="Normal 10 2 6 2 3" xfId="162" xr:uid="{00000000-0005-0000-0000-0000AF000000}"/>
    <cellStyle name="Normal 10 2 6 2 3 2" xfId="163" xr:uid="{00000000-0005-0000-0000-0000B0000000}"/>
    <cellStyle name="Normal 10 2 6 2 4" xfId="164" xr:uid="{00000000-0005-0000-0000-0000B1000000}"/>
    <cellStyle name="Normal 10 2 6 3" xfId="165" xr:uid="{00000000-0005-0000-0000-0000B2000000}"/>
    <cellStyle name="Normal 10 2 6 3 2" xfId="166" xr:uid="{00000000-0005-0000-0000-0000B3000000}"/>
    <cellStyle name="Normal 10 2 6 3 2 2" xfId="167" xr:uid="{00000000-0005-0000-0000-0000B4000000}"/>
    <cellStyle name="Normal 10 2 6 3 3" xfId="168" xr:uid="{00000000-0005-0000-0000-0000B5000000}"/>
    <cellStyle name="Normal 10 2 6 4" xfId="169" xr:uid="{00000000-0005-0000-0000-0000B6000000}"/>
    <cellStyle name="Normal 10 2 6 4 2" xfId="170" xr:uid="{00000000-0005-0000-0000-0000B7000000}"/>
    <cellStyle name="Normal 10 2 6 5" xfId="171" xr:uid="{00000000-0005-0000-0000-0000B8000000}"/>
    <cellStyle name="Normal 10 2 7" xfId="172" xr:uid="{00000000-0005-0000-0000-0000B9000000}"/>
    <cellStyle name="Normal 10 2 7 2" xfId="173" xr:uid="{00000000-0005-0000-0000-0000BA000000}"/>
    <cellStyle name="Normal 10 2 7 2 2" xfId="174" xr:uid="{00000000-0005-0000-0000-0000BB000000}"/>
    <cellStyle name="Normal 10 2 7 2 2 2" xfId="175" xr:uid="{00000000-0005-0000-0000-0000BC000000}"/>
    <cellStyle name="Normal 10 2 7 2 3" xfId="176" xr:uid="{00000000-0005-0000-0000-0000BD000000}"/>
    <cellStyle name="Normal 10 2 7 3" xfId="177" xr:uid="{00000000-0005-0000-0000-0000BE000000}"/>
    <cellStyle name="Normal 10 2 7 3 2" xfId="178" xr:uid="{00000000-0005-0000-0000-0000BF000000}"/>
    <cellStyle name="Normal 10 2 7 4" xfId="179" xr:uid="{00000000-0005-0000-0000-0000C0000000}"/>
    <cellStyle name="Normal 10 2 8" xfId="180" xr:uid="{00000000-0005-0000-0000-0000C1000000}"/>
    <cellStyle name="Normal 10 2 8 2" xfId="181" xr:uid="{00000000-0005-0000-0000-0000C2000000}"/>
    <cellStyle name="Normal 10 2 8 2 2" xfId="182" xr:uid="{00000000-0005-0000-0000-0000C3000000}"/>
    <cellStyle name="Normal 10 2 8 3" xfId="183" xr:uid="{00000000-0005-0000-0000-0000C4000000}"/>
    <cellStyle name="Normal 10 2 9" xfId="184" xr:uid="{00000000-0005-0000-0000-0000C5000000}"/>
    <cellStyle name="Normal 10 2 9 2" xfId="185" xr:uid="{00000000-0005-0000-0000-0000C6000000}"/>
    <cellStyle name="Normal 10 3" xfId="186" xr:uid="{00000000-0005-0000-0000-0000C7000000}"/>
    <cellStyle name="Normal 10 3 2" xfId="187" xr:uid="{00000000-0005-0000-0000-0000C8000000}"/>
    <cellStyle name="Normal 10 3 2 2" xfId="188" xr:uid="{00000000-0005-0000-0000-0000C9000000}"/>
    <cellStyle name="Normal 10 3 2 2 2" xfId="189" xr:uid="{00000000-0005-0000-0000-0000CA000000}"/>
    <cellStyle name="Normal 10 3 2 2 2 2" xfId="190" xr:uid="{00000000-0005-0000-0000-0000CB000000}"/>
    <cellStyle name="Normal 10 3 2 2 3" xfId="191" xr:uid="{00000000-0005-0000-0000-0000CC000000}"/>
    <cellStyle name="Normal 10 3 2 3" xfId="192" xr:uid="{00000000-0005-0000-0000-0000CD000000}"/>
    <cellStyle name="Normal 10 3 2 3 2" xfId="193" xr:uid="{00000000-0005-0000-0000-0000CE000000}"/>
    <cellStyle name="Normal 10 3 2 4" xfId="194" xr:uid="{00000000-0005-0000-0000-0000CF000000}"/>
    <cellStyle name="Normal 10 3 3" xfId="195" xr:uid="{00000000-0005-0000-0000-0000D0000000}"/>
    <cellStyle name="Normal 10 3 3 2" xfId="196" xr:uid="{00000000-0005-0000-0000-0000D1000000}"/>
    <cellStyle name="Normal 10 3 3 2 2" xfId="197" xr:uid="{00000000-0005-0000-0000-0000D2000000}"/>
    <cellStyle name="Normal 10 3 3 3" xfId="198" xr:uid="{00000000-0005-0000-0000-0000D3000000}"/>
    <cellStyle name="Normal 10 3 4" xfId="199" xr:uid="{00000000-0005-0000-0000-0000D4000000}"/>
    <cellStyle name="Normal 10 3 4 2" xfId="200" xr:uid="{00000000-0005-0000-0000-0000D5000000}"/>
    <cellStyle name="Normal 10 3 5" xfId="201" xr:uid="{00000000-0005-0000-0000-0000D6000000}"/>
    <cellStyle name="Normal 10 4" xfId="202" xr:uid="{00000000-0005-0000-0000-0000D7000000}"/>
    <cellStyle name="Normal 10 4 2" xfId="203" xr:uid="{00000000-0005-0000-0000-0000D8000000}"/>
    <cellStyle name="Normal 10 4 2 2" xfId="204" xr:uid="{00000000-0005-0000-0000-0000D9000000}"/>
    <cellStyle name="Normal 10 4 2 2 2" xfId="205" xr:uid="{00000000-0005-0000-0000-0000DA000000}"/>
    <cellStyle name="Normal 10 4 2 2 2 2" xfId="206" xr:uid="{00000000-0005-0000-0000-0000DB000000}"/>
    <cellStyle name="Normal 10 4 2 2 3" xfId="207" xr:uid="{00000000-0005-0000-0000-0000DC000000}"/>
    <cellStyle name="Normal 10 4 2 3" xfId="208" xr:uid="{00000000-0005-0000-0000-0000DD000000}"/>
    <cellStyle name="Normal 10 4 2 3 2" xfId="209" xr:uid="{00000000-0005-0000-0000-0000DE000000}"/>
    <cellStyle name="Normal 10 4 2 4" xfId="210" xr:uid="{00000000-0005-0000-0000-0000DF000000}"/>
    <cellStyle name="Normal 10 4 3" xfId="211" xr:uid="{00000000-0005-0000-0000-0000E0000000}"/>
    <cellStyle name="Normal 10 4 3 2" xfId="212" xr:uid="{00000000-0005-0000-0000-0000E1000000}"/>
    <cellStyle name="Normal 10 4 3 2 2" xfId="213" xr:uid="{00000000-0005-0000-0000-0000E2000000}"/>
    <cellStyle name="Normal 10 4 3 3" xfId="214" xr:uid="{00000000-0005-0000-0000-0000E3000000}"/>
    <cellStyle name="Normal 10 4 4" xfId="215" xr:uid="{00000000-0005-0000-0000-0000E4000000}"/>
    <cellStyle name="Normal 10 4 4 2" xfId="216" xr:uid="{00000000-0005-0000-0000-0000E5000000}"/>
    <cellStyle name="Normal 10 4 5" xfId="217" xr:uid="{00000000-0005-0000-0000-0000E6000000}"/>
    <cellStyle name="Normal 10 5" xfId="218" xr:uid="{00000000-0005-0000-0000-0000E7000000}"/>
    <cellStyle name="Normal 10 5 2" xfId="219" xr:uid="{00000000-0005-0000-0000-0000E8000000}"/>
    <cellStyle name="Normal 10 5 2 2" xfId="220" xr:uid="{00000000-0005-0000-0000-0000E9000000}"/>
    <cellStyle name="Normal 10 5 2 2 2" xfId="221" xr:uid="{00000000-0005-0000-0000-0000EA000000}"/>
    <cellStyle name="Normal 10 5 2 2 2 2" xfId="222" xr:uid="{00000000-0005-0000-0000-0000EB000000}"/>
    <cellStyle name="Normal 10 5 2 2 3" xfId="223" xr:uid="{00000000-0005-0000-0000-0000EC000000}"/>
    <cellStyle name="Normal 10 5 2 3" xfId="224" xr:uid="{00000000-0005-0000-0000-0000ED000000}"/>
    <cellStyle name="Normal 10 5 2 3 2" xfId="225" xr:uid="{00000000-0005-0000-0000-0000EE000000}"/>
    <cellStyle name="Normal 10 5 2 4" xfId="226" xr:uid="{00000000-0005-0000-0000-0000EF000000}"/>
    <cellStyle name="Normal 10 5 3" xfId="227" xr:uid="{00000000-0005-0000-0000-0000F0000000}"/>
    <cellStyle name="Normal 10 5 3 2" xfId="228" xr:uid="{00000000-0005-0000-0000-0000F1000000}"/>
    <cellStyle name="Normal 10 5 3 2 2" xfId="229" xr:uid="{00000000-0005-0000-0000-0000F2000000}"/>
    <cellStyle name="Normal 10 5 3 3" xfId="230" xr:uid="{00000000-0005-0000-0000-0000F3000000}"/>
    <cellStyle name="Normal 10 5 4" xfId="231" xr:uid="{00000000-0005-0000-0000-0000F4000000}"/>
    <cellStyle name="Normal 10 5 4 2" xfId="232" xr:uid="{00000000-0005-0000-0000-0000F5000000}"/>
    <cellStyle name="Normal 10 5 5" xfId="233" xr:uid="{00000000-0005-0000-0000-0000F6000000}"/>
    <cellStyle name="Normal 10 6" xfId="234" xr:uid="{00000000-0005-0000-0000-0000F7000000}"/>
    <cellStyle name="Normal 10 6 2" xfId="235" xr:uid="{00000000-0005-0000-0000-0000F8000000}"/>
    <cellStyle name="Normal 10 6 2 2" xfId="236" xr:uid="{00000000-0005-0000-0000-0000F9000000}"/>
    <cellStyle name="Normal 10 6 2 2 2" xfId="237" xr:uid="{00000000-0005-0000-0000-0000FA000000}"/>
    <cellStyle name="Normal 10 6 2 2 2 2" xfId="238" xr:uid="{00000000-0005-0000-0000-0000FB000000}"/>
    <cellStyle name="Normal 10 6 2 2 3" xfId="239" xr:uid="{00000000-0005-0000-0000-0000FC000000}"/>
    <cellStyle name="Normal 10 6 2 3" xfId="240" xr:uid="{00000000-0005-0000-0000-0000FD000000}"/>
    <cellStyle name="Normal 10 6 2 3 2" xfId="241" xr:uid="{00000000-0005-0000-0000-0000FE000000}"/>
    <cellStyle name="Normal 10 6 2 4" xfId="242" xr:uid="{00000000-0005-0000-0000-0000FF000000}"/>
    <cellStyle name="Normal 10 6 3" xfId="243" xr:uid="{00000000-0005-0000-0000-000000010000}"/>
    <cellStyle name="Normal 10 6 3 2" xfId="244" xr:uid="{00000000-0005-0000-0000-000001010000}"/>
    <cellStyle name="Normal 10 6 3 2 2" xfId="245" xr:uid="{00000000-0005-0000-0000-000002010000}"/>
    <cellStyle name="Normal 10 6 3 3" xfId="246" xr:uid="{00000000-0005-0000-0000-000003010000}"/>
    <cellStyle name="Normal 10 6 4" xfId="247" xr:uid="{00000000-0005-0000-0000-000004010000}"/>
    <cellStyle name="Normal 10 6 4 2" xfId="248" xr:uid="{00000000-0005-0000-0000-000005010000}"/>
    <cellStyle name="Normal 10 6 5" xfId="249" xr:uid="{00000000-0005-0000-0000-000006010000}"/>
    <cellStyle name="Normal 10 7" xfId="250" xr:uid="{00000000-0005-0000-0000-000007010000}"/>
    <cellStyle name="Normal 10 7 2" xfId="251" xr:uid="{00000000-0005-0000-0000-000008010000}"/>
    <cellStyle name="Normal 10 7 2 2" xfId="252" xr:uid="{00000000-0005-0000-0000-000009010000}"/>
    <cellStyle name="Normal 10 7 2 2 2" xfId="253" xr:uid="{00000000-0005-0000-0000-00000A010000}"/>
    <cellStyle name="Normal 10 7 2 2 2 2" xfId="254" xr:uid="{00000000-0005-0000-0000-00000B010000}"/>
    <cellStyle name="Normal 10 7 2 2 3" xfId="255" xr:uid="{00000000-0005-0000-0000-00000C010000}"/>
    <cellStyle name="Normal 10 7 2 3" xfId="256" xr:uid="{00000000-0005-0000-0000-00000D010000}"/>
    <cellStyle name="Normal 10 7 2 3 2" xfId="257" xr:uid="{00000000-0005-0000-0000-00000E010000}"/>
    <cellStyle name="Normal 10 7 2 4" xfId="258" xr:uid="{00000000-0005-0000-0000-00000F010000}"/>
    <cellStyle name="Normal 10 7 3" xfId="259" xr:uid="{00000000-0005-0000-0000-000010010000}"/>
    <cellStyle name="Normal 10 7 3 2" xfId="260" xr:uid="{00000000-0005-0000-0000-000011010000}"/>
    <cellStyle name="Normal 10 7 3 2 2" xfId="261" xr:uid="{00000000-0005-0000-0000-000012010000}"/>
    <cellStyle name="Normal 10 7 3 3" xfId="262" xr:uid="{00000000-0005-0000-0000-000013010000}"/>
    <cellStyle name="Normal 10 7 4" xfId="263" xr:uid="{00000000-0005-0000-0000-000014010000}"/>
    <cellStyle name="Normal 10 7 4 2" xfId="264" xr:uid="{00000000-0005-0000-0000-000015010000}"/>
    <cellStyle name="Normal 10 7 5" xfId="265" xr:uid="{00000000-0005-0000-0000-000016010000}"/>
    <cellStyle name="Normal 10 8" xfId="266" xr:uid="{00000000-0005-0000-0000-000017010000}"/>
    <cellStyle name="Normal 10 8 2" xfId="267" xr:uid="{00000000-0005-0000-0000-000018010000}"/>
    <cellStyle name="Normal 10 8 2 2" xfId="268" xr:uid="{00000000-0005-0000-0000-000019010000}"/>
    <cellStyle name="Normal 10 8 2 2 2" xfId="269" xr:uid="{00000000-0005-0000-0000-00001A010000}"/>
    <cellStyle name="Normal 10 8 2 3" xfId="270" xr:uid="{00000000-0005-0000-0000-00001B010000}"/>
    <cellStyle name="Normal 10 8 3" xfId="271" xr:uid="{00000000-0005-0000-0000-00001C010000}"/>
    <cellStyle name="Normal 10 8 3 2" xfId="272" xr:uid="{00000000-0005-0000-0000-00001D010000}"/>
    <cellStyle name="Normal 10 8 4" xfId="273" xr:uid="{00000000-0005-0000-0000-00001E010000}"/>
    <cellStyle name="Normal 10 9" xfId="274" xr:uid="{00000000-0005-0000-0000-00001F010000}"/>
    <cellStyle name="Normal 10 9 2" xfId="275" xr:uid="{00000000-0005-0000-0000-000020010000}"/>
    <cellStyle name="Normal 10 9 2 2" xfId="276" xr:uid="{00000000-0005-0000-0000-000021010000}"/>
    <cellStyle name="Normal 10 9 3" xfId="277" xr:uid="{00000000-0005-0000-0000-000022010000}"/>
    <cellStyle name="Normal 11" xfId="278" xr:uid="{00000000-0005-0000-0000-000023010000}"/>
    <cellStyle name="Normal 11 10" xfId="279" xr:uid="{00000000-0005-0000-0000-000024010000}"/>
    <cellStyle name="Normal 11 10 2" xfId="280" xr:uid="{00000000-0005-0000-0000-000025010000}"/>
    <cellStyle name="Normal 11 10 2 2" xfId="281" xr:uid="{00000000-0005-0000-0000-000026010000}"/>
    <cellStyle name="Normal 11 10 2 2 2" xfId="282" xr:uid="{00000000-0005-0000-0000-000027010000}"/>
    <cellStyle name="Normal 11 10 2 2 2 2" xfId="283" xr:uid="{00000000-0005-0000-0000-000028010000}"/>
    <cellStyle name="Normal 11 10 2 2 3" xfId="284" xr:uid="{00000000-0005-0000-0000-000029010000}"/>
    <cellStyle name="Normal 11 10 2 3" xfId="285" xr:uid="{00000000-0005-0000-0000-00002A010000}"/>
    <cellStyle name="Normal 11 10 2 3 2" xfId="286" xr:uid="{00000000-0005-0000-0000-00002B010000}"/>
    <cellStyle name="Normal 11 10 2 4" xfId="287" xr:uid="{00000000-0005-0000-0000-00002C010000}"/>
    <cellStyle name="Normal 11 10 3" xfId="288" xr:uid="{00000000-0005-0000-0000-00002D010000}"/>
    <cellStyle name="Normal 11 10 3 2" xfId="289" xr:uid="{00000000-0005-0000-0000-00002E010000}"/>
    <cellStyle name="Normal 11 10 3 2 2" xfId="290" xr:uid="{00000000-0005-0000-0000-00002F010000}"/>
    <cellStyle name="Normal 11 10 3 3" xfId="291" xr:uid="{00000000-0005-0000-0000-000030010000}"/>
    <cellStyle name="Normal 11 10 4" xfId="292" xr:uid="{00000000-0005-0000-0000-000031010000}"/>
    <cellStyle name="Normal 11 10 4 2" xfId="293" xr:uid="{00000000-0005-0000-0000-000032010000}"/>
    <cellStyle name="Normal 11 10 5" xfId="294" xr:uid="{00000000-0005-0000-0000-000033010000}"/>
    <cellStyle name="Normal 11 11" xfId="295" xr:uid="{00000000-0005-0000-0000-000034010000}"/>
    <cellStyle name="Normal 11 11 2" xfId="296" xr:uid="{00000000-0005-0000-0000-000035010000}"/>
    <cellStyle name="Normal 11 11 2 2" xfId="297" xr:uid="{00000000-0005-0000-0000-000036010000}"/>
    <cellStyle name="Normal 11 11 2 2 2" xfId="298" xr:uid="{00000000-0005-0000-0000-000037010000}"/>
    <cellStyle name="Normal 11 11 2 2 2 2" xfId="299" xr:uid="{00000000-0005-0000-0000-000038010000}"/>
    <cellStyle name="Normal 11 11 2 2 3" xfId="300" xr:uid="{00000000-0005-0000-0000-000039010000}"/>
    <cellStyle name="Normal 11 11 2 3" xfId="301" xr:uid="{00000000-0005-0000-0000-00003A010000}"/>
    <cellStyle name="Normal 11 11 2 3 2" xfId="302" xr:uid="{00000000-0005-0000-0000-00003B010000}"/>
    <cellStyle name="Normal 11 11 2 4" xfId="303" xr:uid="{00000000-0005-0000-0000-00003C010000}"/>
    <cellStyle name="Normal 11 11 3" xfId="304" xr:uid="{00000000-0005-0000-0000-00003D010000}"/>
    <cellStyle name="Normal 11 11 3 2" xfId="305" xr:uid="{00000000-0005-0000-0000-00003E010000}"/>
    <cellStyle name="Normal 11 11 3 2 2" xfId="306" xr:uid="{00000000-0005-0000-0000-00003F010000}"/>
    <cellStyle name="Normal 11 11 3 3" xfId="307" xr:uid="{00000000-0005-0000-0000-000040010000}"/>
    <cellStyle name="Normal 11 11 4" xfId="308" xr:uid="{00000000-0005-0000-0000-000041010000}"/>
    <cellStyle name="Normal 11 11 4 2" xfId="309" xr:uid="{00000000-0005-0000-0000-000042010000}"/>
    <cellStyle name="Normal 11 11 5" xfId="310" xr:uid="{00000000-0005-0000-0000-000043010000}"/>
    <cellStyle name="Normal 11 12" xfId="311" xr:uid="{00000000-0005-0000-0000-000044010000}"/>
    <cellStyle name="Normal 11 12 10" xfId="312" xr:uid="{00000000-0005-0000-0000-000045010000}"/>
    <cellStyle name="Normal 11 12 10 2" xfId="313" xr:uid="{00000000-0005-0000-0000-000046010000}"/>
    <cellStyle name="Normal 11 12 10 2 2" xfId="314" xr:uid="{00000000-0005-0000-0000-000047010000}"/>
    <cellStyle name="Normal 11 12 10 3" xfId="315" xr:uid="{00000000-0005-0000-0000-000048010000}"/>
    <cellStyle name="Normal 11 12 11" xfId="316" xr:uid="{00000000-0005-0000-0000-000049010000}"/>
    <cellStyle name="Normal 11 12 11 2" xfId="317" xr:uid="{00000000-0005-0000-0000-00004A010000}"/>
    <cellStyle name="Normal 11 12 11 2 2" xfId="318" xr:uid="{00000000-0005-0000-0000-00004B010000}"/>
    <cellStyle name="Normal 11 12 11 2 3" xfId="319" xr:uid="{00000000-0005-0000-0000-00004C010000}"/>
    <cellStyle name="Normal 11 12 11 3" xfId="320" xr:uid="{00000000-0005-0000-0000-00004D010000}"/>
    <cellStyle name="Normal 11 12 11 4" xfId="321" xr:uid="{00000000-0005-0000-0000-00004E010000}"/>
    <cellStyle name="Normal 11 12 11 4 2" xfId="322" xr:uid="{00000000-0005-0000-0000-00004F010000}"/>
    <cellStyle name="Normal 11 12 11 4 2 2" xfId="323" xr:uid="{00000000-0005-0000-0000-000050010000}"/>
    <cellStyle name="Normal 11 12 11 4 2 2 2" xfId="324" xr:uid="{00000000-0005-0000-0000-000051010000}"/>
    <cellStyle name="Normal 11 12 12" xfId="325" xr:uid="{00000000-0005-0000-0000-000052010000}"/>
    <cellStyle name="Normal 11 12 13" xfId="326" xr:uid="{00000000-0005-0000-0000-000053010000}"/>
    <cellStyle name="Normal 11 12 2" xfId="327" xr:uid="{00000000-0005-0000-0000-000054010000}"/>
    <cellStyle name="Normal 11 12 2 2" xfId="328" xr:uid="{00000000-0005-0000-0000-000055010000}"/>
    <cellStyle name="Normal 11 12 2 2 2" xfId="329" xr:uid="{00000000-0005-0000-0000-000056010000}"/>
    <cellStyle name="Normal 11 12 2 2 2 2" xfId="330" xr:uid="{00000000-0005-0000-0000-000057010000}"/>
    <cellStyle name="Normal 11 12 2 2 2 2 2" xfId="331" xr:uid="{00000000-0005-0000-0000-000058010000}"/>
    <cellStyle name="Normal 11 12 2 2 2 3" xfId="332" xr:uid="{00000000-0005-0000-0000-000059010000}"/>
    <cellStyle name="Normal 11 12 2 2 3" xfId="333" xr:uid="{00000000-0005-0000-0000-00005A010000}"/>
    <cellStyle name="Normal 11 12 2 2 3 2" xfId="334" xr:uid="{00000000-0005-0000-0000-00005B010000}"/>
    <cellStyle name="Normal 11 12 2 2 4" xfId="335" xr:uid="{00000000-0005-0000-0000-00005C010000}"/>
    <cellStyle name="Normal 11 12 2 3" xfId="336" xr:uid="{00000000-0005-0000-0000-00005D010000}"/>
    <cellStyle name="Normal 11 12 2 3 2" xfId="337" xr:uid="{00000000-0005-0000-0000-00005E010000}"/>
    <cellStyle name="Normal 11 12 2 3 2 2" xfId="338" xr:uid="{00000000-0005-0000-0000-00005F010000}"/>
    <cellStyle name="Normal 11 12 2 3 3" xfId="339" xr:uid="{00000000-0005-0000-0000-000060010000}"/>
    <cellStyle name="Normal 11 12 2 4" xfId="340" xr:uid="{00000000-0005-0000-0000-000061010000}"/>
    <cellStyle name="Normal 11 12 2 4 2" xfId="341" xr:uid="{00000000-0005-0000-0000-000062010000}"/>
    <cellStyle name="Normal 11 12 2 5" xfId="342" xr:uid="{00000000-0005-0000-0000-000063010000}"/>
    <cellStyle name="Normal 11 12 3" xfId="343" xr:uid="{00000000-0005-0000-0000-000064010000}"/>
    <cellStyle name="Normal 11 12 3 2" xfId="344" xr:uid="{00000000-0005-0000-0000-000065010000}"/>
    <cellStyle name="Normal 11 12 3 2 2" xfId="345" xr:uid="{00000000-0005-0000-0000-000066010000}"/>
    <cellStyle name="Normal 11 12 3 2 2 2" xfId="346" xr:uid="{00000000-0005-0000-0000-000067010000}"/>
    <cellStyle name="Normal 11 12 3 2 3" xfId="347" xr:uid="{00000000-0005-0000-0000-000068010000}"/>
    <cellStyle name="Normal 11 12 3 2 4" xfId="348" xr:uid="{00000000-0005-0000-0000-000069010000}"/>
    <cellStyle name="Normal 11 12 3 2 5" xfId="349" xr:uid="{00000000-0005-0000-0000-00006A010000}"/>
    <cellStyle name="Normal 11 12 3 3" xfId="350" xr:uid="{00000000-0005-0000-0000-00006B010000}"/>
    <cellStyle name="Normal 11 12 3 3 2" xfId="351" xr:uid="{00000000-0005-0000-0000-00006C010000}"/>
    <cellStyle name="Normal 11 12 3 4" xfId="352" xr:uid="{00000000-0005-0000-0000-00006D010000}"/>
    <cellStyle name="Normal 11 12 4" xfId="353" xr:uid="{00000000-0005-0000-0000-00006E010000}"/>
    <cellStyle name="Normal 11 12 4 2" xfId="354" xr:uid="{00000000-0005-0000-0000-00006F010000}"/>
    <cellStyle name="Normal 11 12 4 2 10" xfId="355" xr:uid="{00000000-0005-0000-0000-000070010000}"/>
    <cellStyle name="Normal 11 12 4 2 11" xfId="356" xr:uid="{00000000-0005-0000-0000-000071010000}"/>
    <cellStyle name="Normal 11 12 4 2 12" xfId="2592" xr:uid="{00000000-0005-0000-0000-000072010000}"/>
    <cellStyle name="Normal 11 12 4 2 2" xfId="357" xr:uid="{00000000-0005-0000-0000-000073010000}"/>
    <cellStyle name="Normal 11 12 4 2 2 2" xfId="358" xr:uid="{00000000-0005-0000-0000-000074010000}"/>
    <cellStyle name="Normal 11 12 4 2 3" xfId="359" xr:uid="{00000000-0005-0000-0000-000075010000}"/>
    <cellStyle name="Normal 11 12 4 2 3 2" xfId="360" xr:uid="{00000000-0005-0000-0000-000076010000}"/>
    <cellStyle name="Normal 11 12 4 2 3 3" xfId="361" xr:uid="{00000000-0005-0000-0000-000077010000}"/>
    <cellStyle name="Normal 11 12 4 2 3 3 2" xfId="2593" xr:uid="{00000000-0005-0000-0000-000078010000}"/>
    <cellStyle name="Normal 11 12 4 2 4" xfId="362" xr:uid="{00000000-0005-0000-0000-000079010000}"/>
    <cellStyle name="Normal 11 12 4 2 4 2" xfId="363" xr:uid="{00000000-0005-0000-0000-00007A010000}"/>
    <cellStyle name="Normal 11 12 4 2 4 3" xfId="364" xr:uid="{00000000-0005-0000-0000-00007B010000}"/>
    <cellStyle name="Normal 11 12 4 2 4 4" xfId="365" xr:uid="{00000000-0005-0000-0000-00007C010000}"/>
    <cellStyle name="Normal 11 12 4 2 5" xfId="366" xr:uid="{00000000-0005-0000-0000-00007D010000}"/>
    <cellStyle name="Normal 11 12 4 2 6" xfId="367" xr:uid="{00000000-0005-0000-0000-00007E010000}"/>
    <cellStyle name="Normal 11 12 4 2 6 2" xfId="368" xr:uid="{00000000-0005-0000-0000-00007F010000}"/>
    <cellStyle name="Normal 11 12 4 2 6 2 2" xfId="369" xr:uid="{00000000-0005-0000-0000-000080010000}"/>
    <cellStyle name="Normal 11 12 4 2 7" xfId="370" xr:uid="{00000000-0005-0000-0000-000081010000}"/>
    <cellStyle name="Normal 11 12 4 2 8" xfId="371" xr:uid="{00000000-0005-0000-0000-000082010000}"/>
    <cellStyle name="Normal 11 12 4 2 9" xfId="372" xr:uid="{00000000-0005-0000-0000-000083010000}"/>
    <cellStyle name="Normal 11 12 4 2 9 2" xfId="2594" xr:uid="{00000000-0005-0000-0000-000084010000}"/>
    <cellStyle name="Normal 11 12 4 2 9 2 2" xfId="2595" xr:uid="{00000000-0005-0000-0000-000085010000}"/>
    <cellStyle name="Normal 11 12 4 2 9 2 2 2" xfId="2596" xr:uid="{00000000-0005-0000-0000-000086010000}"/>
    <cellStyle name="Normal 11 12 4 2 9 3" xfId="2631" xr:uid="{00000000-0005-0000-0000-000087010000}"/>
    <cellStyle name="Normal 11 12 4 3" xfId="373" xr:uid="{00000000-0005-0000-0000-000088010000}"/>
    <cellStyle name="Normal 11 12 4 3 2" xfId="374" xr:uid="{00000000-0005-0000-0000-000089010000}"/>
    <cellStyle name="Normal 11 12 4 3 2 2" xfId="375" xr:uid="{00000000-0005-0000-0000-00008A010000}"/>
    <cellStyle name="Normal 11 12 4 3 3" xfId="376" xr:uid="{00000000-0005-0000-0000-00008B010000}"/>
    <cellStyle name="Normal 11 12 4 4" xfId="377" xr:uid="{00000000-0005-0000-0000-00008C010000}"/>
    <cellStyle name="Normal 11 12 4 4 2" xfId="378" xr:uid="{00000000-0005-0000-0000-00008D010000}"/>
    <cellStyle name="Normal 11 12 4 5" xfId="379" xr:uid="{00000000-0005-0000-0000-00008E010000}"/>
    <cellStyle name="Normal 11 12 5" xfId="380" xr:uid="{00000000-0005-0000-0000-00008F010000}"/>
    <cellStyle name="Normal 11 12 5 2" xfId="381" xr:uid="{00000000-0005-0000-0000-000090010000}"/>
    <cellStyle name="Normal 11 12 5 2 2" xfId="382" xr:uid="{00000000-0005-0000-0000-000091010000}"/>
    <cellStyle name="Normal 11 12 5 3" xfId="383" xr:uid="{00000000-0005-0000-0000-000092010000}"/>
    <cellStyle name="Normal 11 12 6" xfId="384" xr:uid="{00000000-0005-0000-0000-000093010000}"/>
    <cellStyle name="Normal 11 12 6 2" xfId="385" xr:uid="{00000000-0005-0000-0000-000094010000}"/>
    <cellStyle name="Normal 11 12 6 2 2" xfId="386" xr:uid="{00000000-0005-0000-0000-000095010000}"/>
    <cellStyle name="Normal 11 12 6 2 2 2" xfId="387" xr:uid="{00000000-0005-0000-0000-000096010000}"/>
    <cellStyle name="Normal 11 12 6 2 3" xfId="388" xr:uid="{00000000-0005-0000-0000-000097010000}"/>
    <cellStyle name="Normal 11 12 6 2 4" xfId="389" xr:uid="{00000000-0005-0000-0000-000098010000}"/>
    <cellStyle name="Normal 11 12 6 2 4 2" xfId="390" xr:uid="{00000000-0005-0000-0000-000099010000}"/>
    <cellStyle name="Normal 11 12 6 2 4 3" xfId="391" xr:uid="{00000000-0005-0000-0000-00009A010000}"/>
    <cellStyle name="Normal 11 12 6 2 4 4" xfId="392" xr:uid="{00000000-0005-0000-0000-00009B010000}"/>
    <cellStyle name="Normal 11 12 6 3" xfId="393" xr:uid="{00000000-0005-0000-0000-00009C010000}"/>
    <cellStyle name="Normal 11 12 6 3 2" xfId="394" xr:uid="{00000000-0005-0000-0000-00009D010000}"/>
    <cellStyle name="Normal 11 12 6 4" xfId="395" xr:uid="{00000000-0005-0000-0000-00009E010000}"/>
    <cellStyle name="Normal 11 12 7" xfId="396" xr:uid="{00000000-0005-0000-0000-00009F010000}"/>
    <cellStyle name="Normal 11 12 7 2" xfId="397" xr:uid="{00000000-0005-0000-0000-0000A0010000}"/>
    <cellStyle name="Normal 11 12 7 2 2" xfId="398" xr:uid="{00000000-0005-0000-0000-0000A1010000}"/>
    <cellStyle name="Normal 11 12 7 3" xfId="399" xr:uid="{00000000-0005-0000-0000-0000A2010000}"/>
    <cellStyle name="Normal 11 12 8" xfId="400" xr:uid="{00000000-0005-0000-0000-0000A3010000}"/>
    <cellStyle name="Normal 11 12 8 2" xfId="401" xr:uid="{00000000-0005-0000-0000-0000A4010000}"/>
    <cellStyle name="Normal 11 12 9" xfId="402" xr:uid="{00000000-0005-0000-0000-0000A5010000}"/>
    <cellStyle name="Normal 11 12 9 2" xfId="403" xr:uid="{00000000-0005-0000-0000-0000A6010000}"/>
    <cellStyle name="Normal 11 13" xfId="404" xr:uid="{00000000-0005-0000-0000-0000A7010000}"/>
    <cellStyle name="Normal 11 13 10" xfId="405" xr:uid="{00000000-0005-0000-0000-0000A8010000}"/>
    <cellStyle name="Normal 11 13 2" xfId="406" xr:uid="{00000000-0005-0000-0000-0000A9010000}"/>
    <cellStyle name="Normal 11 13 2 2" xfId="407" xr:uid="{00000000-0005-0000-0000-0000AA010000}"/>
    <cellStyle name="Normal 11 13 2 2 10" xfId="408" xr:uid="{00000000-0005-0000-0000-0000AB010000}"/>
    <cellStyle name="Normal 11 13 2 2 11" xfId="409" xr:uid="{00000000-0005-0000-0000-0000AC010000}"/>
    <cellStyle name="Normal 11 13 2 2 2" xfId="410" xr:uid="{00000000-0005-0000-0000-0000AD010000}"/>
    <cellStyle name="Normal 11 13 2 2 2 2" xfId="411" xr:uid="{00000000-0005-0000-0000-0000AE010000}"/>
    <cellStyle name="Normal 11 13 2 2 2 2 2" xfId="412" xr:uid="{00000000-0005-0000-0000-0000AF010000}"/>
    <cellStyle name="Normal 11 13 2 2 2 2 2 2" xfId="413" xr:uid="{00000000-0005-0000-0000-0000B0010000}"/>
    <cellStyle name="Normal 11 13 2 2 2 2 2 2 2" xfId="414" xr:uid="{00000000-0005-0000-0000-0000B1010000}"/>
    <cellStyle name="Normal 11 13 2 2 2 2 2 2 2 2" xfId="415" xr:uid="{00000000-0005-0000-0000-0000B2010000}"/>
    <cellStyle name="Normal 11 13 2 2 2 2 2 2 2 3" xfId="416" xr:uid="{00000000-0005-0000-0000-0000B3010000}"/>
    <cellStyle name="Normal 11 13 2 2 2 2 2 2 3" xfId="417" xr:uid="{00000000-0005-0000-0000-0000B4010000}"/>
    <cellStyle name="Normal 11 13 2 2 2 2 2 3" xfId="418" xr:uid="{00000000-0005-0000-0000-0000B5010000}"/>
    <cellStyle name="Normal 11 13 2 2 2 2 3" xfId="419" xr:uid="{00000000-0005-0000-0000-0000B6010000}"/>
    <cellStyle name="Normal 11 13 2 2 2 3" xfId="420" xr:uid="{00000000-0005-0000-0000-0000B7010000}"/>
    <cellStyle name="Normal 11 13 2 2 2 3 2" xfId="421" xr:uid="{00000000-0005-0000-0000-0000B8010000}"/>
    <cellStyle name="Normal 11 13 2 2 2 4" xfId="422" xr:uid="{00000000-0005-0000-0000-0000B9010000}"/>
    <cellStyle name="Normal 11 13 2 2 2 4 2" xfId="423" xr:uid="{00000000-0005-0000-0000-0000BA010000}"/>
    <cellStyle name="Normal 11 13 2 2 2 4 2 2" xfId="424" xr:uid="{00000000-0005-0000-0000-0000BB010000}"/>
    <cellStyle name="Normal 11 13 2 2 2 4 3" xfId="425" xr:uid="{00000000-0005-0000-0000-0000BC010000}"/>
    <cellStyle name="Normal 11 13 2 2 2 5" xfId="426" xr:uid="{00000000-0005-0000-0000-0000BD010000}"/>
    <cellStyle name="Normal 11 13 2 2 2 6" xfId="427" xr:uid="{00000000-0005-0000-0000-0000BE010000}"/>
    <cellStyle name="Normal 11 13 2 2 3" xfId="428" xr:uid="{00000000-0005-0000-0000-0000BF010000}"/>
    <cellStyle name="Normal 11 13 2 2 3 2" xfId="429" xr:uid="{00000000-0005-0000-0000-0000C0010000}"/>
    <cellStyle name="Normal 11 13 2 2 4" xfId="430" xr:uid="{00000000-0005-0000-0000-0000C1010000}"/>
    <cellStyle name="Normal 11 13 2 2 4 2" xfId="431" xr:uid="{00000000-0005-0000-0000-0000C2010000}"/>
    <cellStyle name="Normal 11 13 2 2 4 3" xfId="432" xr:uid="{00000000-0005-0000-0000-0000C3010000}"/>
    <cellStyle name="Normal 11 13 2 2 4 4" xfId="433" xr:uid="{00000000-0005-0000-0000-0000C4010000}"/>
    <cellStyle name="Normal 11 13 2 2 5" xfId="434" xr:uid="{00000000-0005-0000-0000-0000C5010000}"/>
    <cellStyle name="Normal 11 13 2 2 6" xfId="435" xr:uid="{00000000-0005-0000-0000-0000C6010000}"/>
    <cellStyle name="Normal 11 13 2 2 7" xfId="436" xr:uid="{00000000-0005-0000-0000-0000C7010000}"/>
    <cellStyle name="Normal 11 13 2 2 8" xfId="437" xr:uid="{00000000-0005-0000-0000-0000C8010000}"/>
    <cellStyle name="Normal 11 13 2 2 9" xfId="438" xr:uid="{00000000-0005-0000-0000-0000C9010000}"/>
    <cellStyle name="Normal 11 13 2 3" xfId="439" xr:uid="{00000000-0005-0000-0000-0000CA010000}"/>
    <cellStyle name="Normal 11 13 2 3 2" xfId="440" xr:uid="{00000000-0005-0000-0000-0000CB010000}"/>
    <cellStyle name="Normal 11 13 2 3 2 2" xfId="441" xr:uid="{00000000-0005-0000-0000-0000CC010000}"/>
    <cellStyle name="Normal 11 13 2 3 2 2 2" xfId="442" xr:uid="{00000000-0005-0000-0000-0000CD010000}"/>
    <cellStyle name="Normal 11 13 2 3 2 2 2 2" xfId="443" xr:uid="{00000000-0005-0000-0000-0000CE010000}"/>
    <cellStyle name="Normal 11 13 2 3 2 2 2 2 2" xfId="444" xr:uid="{00000000-0005-0000-0000-0000CF010000}"/>
    <cellStyle name="Normal 11 13 2 3 2 2 2 3" xfId="445" xr:uid="{00000000-0005-0000-0000-0000D0010000}"/>
    <cellStyle name="Normal 11 13 2 3 2 2 2 4" xfId="446" xr:uid="{00000000-0005-0000-0000-0000D1010000}"/>
    <cellStyle name="Normal 11 13 2 3 2 2 2 4 2" xfId="447" xr:uid="{00000000-0005-0000-0000-0000D2010000}"/>
    <cellStyle name="Normal 11 13 2 3 2 2 2 4 3" xfId="448" xr:uid="{00000000-0005-0000-0000-0000D3010000}"/>
    <cellStyle name="Normal 11 13 2 3 2 2 2 4 4" xfId="449" xr:uid="{00000000-0005-0000-0000-0000D4010000}"/>
    <cellStyle name="Normal 11 13 2 3 2 2 2 4 5" xfId="450" xr:uid="{00000000-0005-0000-0000-0000D5010000}"/>
    <cellStyle name="Normal 11 13 2 3 2 2 3" xfId="451" xr:uid="{00000000-0005-0000-0000-0000D6010000}"/>
    <cellStyle name="Normal 11 13 2 3 2 2 3 2" xfId="452" xr:uid="{00000000-0005-0000-0000-0000D7010000}"/>
    <cellStyle name="Normal 11 13 2 3 2 2 4" xfId="453" xr:uid="{00000000-0005-0000-0000-0000D8010000}"/>
    <cellStyle name="Normal 11 13 2 3 2 3" xfId="454" xr:uid="{00000000-0005-0000-0000-0000D9010000}"/>
    <cellStyle name="Normal 11 13 2 3 2 3 2" xfId="455" xr:uid="{00000000-0005-0000-0000-0000DA010000}"/>
    <cellStyle name="Normal 11 13 2 3 2 4" xfId="456" xr:uid="{00000000-0005-0000-0000-0000DB010000}"/>
    <cellStyle name="Normal 11 13 2 3 2 4 2" xfId="457" xr:uid="{00000000-0005-0000-0000-0000DC010000}"/>
    <cellStyle name="Normal 11 13 2 3 2 4 2 2" xfId="458" xr:uid="{00000000-0005-0000-0000-0000DD010000}"/>
    <cellStyle name="Normal 11 13 2 3 2 4 3" xfId="459" xr:uid="{00000000-0005-0000-0000-0000DE010000}"/>
    <cellStyle name="Normal 11 13 2 3 2 5" xfId="460" xr:uid="{00000000-0005-0000-0000-0000DF010000}"/>
    <cellStyle name="Normal 11 13 2 3 2 6" xfId="461" xr:uid="{00000000-0005-0000-0000-0000E0010000}"/>
    <cellStyle name="Normal 11 13 2 3 3" xfId="462" xr:uid="{00000000-0005-0000-0000-0000E1010000}"/>
    <cellStyle name="Normal 11 13 2 3 3 2" xfId="463" xr:uid="{00000000-0005-0000-0000-0000E2010000}"/>
    <cellStyle name="Normal 11 13 2 3 4" xfId="464" xr:uid="{00000000-0005-0000-0000-0000E3010000}"/>
    <cellStyle name="Normal 11 13 2 3 4 2" xfId="465" xr:uid="{00000000-0005-0000-0000-0000E4010000}"/>
    <cellStyle name="Normal 11 13 2 3 4 2 2" xfId="466" xr:uid="{00000000-0005-0000-0000-0000E5010000}"/>
    <cellStyle name="Normal 11 13 2 3 4 2 3" xfId="467" xr:uid="{00000000-0005-0000-0000-0000E6010000}"/>
    <cellStyle name="Normal 11 13 2 3 4 3" xfId="468" xr:uid="{00000000-0005-0000-0000-0000E7010000}"/>
    <cellStyle name="Normal 11 13 2 3 5" xfId="469" xr:uid="{00000000-0005-0000-0000-0000E8010000}"/>
    <cellStyle name="Normal 11 13 2 4" xfId="470" xr:uid="{00000000-0005-0000-0000-0000E9010000}"/>
    <cellStyle name="Normal 11 13 2 4 2" xfId="471" xr:uid="{00000000-0005-0000-0000-0000EA010000}"/>
    <cellStyle name="Normal 11 13 2 5" xfId="472" xr:uid="{00000000-0005-0000-0000-0000EB010000}"/>
    <cellStyle name="Normal 11 13 3" xfId="473" xr:uid="{00000000-0005-0000-0000-0000EC010000}"/>
    <cellStyle name="Normal 11 13 3 2" xfId="474" xr:uid="{00000000-0005-0000-0000-0000ED010000}"/>
    <cellStyle name="Normal 11 13 3 2 2" xfId="475" xr:uid="{00000000-0005-0000-0000-0000EE010000}"/>
    <cellStyle name="Normal 11 13 3 2 2 2" xfId="476" xr:uid="{00000000-0005-0000-0000-0000EF010000}"/>
    <cellStyle name="Normal 11 13 3 2 2 2 2" xfId="477" xr:uid="{00000000-0005-0000-0000-0000F0010000}"/>
    <cellStyle name="Normal 11 13 3 2 2 3" xfId="478" xr:uid="{00000000-0005-0000-0000-0000F1010000}"/>
    <cellStyle name="Normal 11 13 3 2 3" xfId="479" xr:uid="{00000000-0005-0000-0000-0000F2010000}"/>
    <cellStyle name="Normal 11 13 3 2 3 2" xfId="480" xr:uid="{00000000-0005-0000-0000-0000F3010000}"/>
    <cellStyle name="Normal 11 13 3 2 4" xfId="481" xr:uid="{00000000-0005-0000-0000-0000F4010000}"/>
    <cellStyle name="Normal 11 13 3 2 4 2" xfId="482" xr:uid="{00000000-0005-0000-0000-0000F5010000}"/>
    <cellStyle name="Normal 11 13 3 2 5" xfId="483" xr:uid="{00000000-0005-0000-0000-0000F6010000}"/>
    <cellStyle name="Normal 11 13 3 2 5 2" xfId="484" xr:uid="{00000000-0005-0000-0000-0000F7010000}"/>
    <cellStyle name="Normal 11 13 3 2 5 2 2" xfId="485" xr:uid="{00000000-0005-0000-0000-0000F8010000}"/>
    <cellStyle name="Normal 11 13 3 2 5 2 3" xfId="486" xr:uid="{00000000-0005-0000-0000-0000F9010000}"/>
    <cellStyle name="Normal 11 13 3 2 5 3" xfId="487" xr:uid="{00000000-0005-0000-0000-0000FA010000}"/>
    <cellStyle name="Normal 11 13 3 2 6" xfId="488" xr:uid="{00000000-0005-0000-0000-0000FB010000}"/>
    <cellStyle name="Normal 11 13 3 3" xfId="489" xr:uid="{00000000-0005-0000-0000-0000FC010000}"/>
    <cellStyle name="Normal 11 13 3 3 2" xfId="490" xr:uid="{00000000-0005-0000-0000-0000FD010000}"/>
    <cellStyle name="Normal 11 13 3 3 2 2" xfId="491" xr:uid="{00000000-0005-0000-0000-0000FE010000}"/>
    <cellStyle name="Normal 11 13 3 3 3" xfId="492" xr:uid="{00000000-0005-0000-0000-0000FF010000}"/>
    <cellStyle name="Normal 11 13 3 4" xfId="493" xr:uid="{00000000-0005-0000-0000-000000020000}"/>
    <cellStyle name="Normal 11 13 3 4 2" xfId="494" xr:uid="{00000000-0005-0000-0000-000001020000}"/>
    <cellStyle name="Normal 11 13 3 4 2 2" xfId="495" xr:uid="{00000000-0005-0000-0000-000002020000}"/>
    <cellStyle name="Normal 11 13 3 4 2 2 2" xfId="496" xr:uid="{00000000-0005-0000-0000-000003020000}"/>
    <cellStyle name="Normal 11 13 3 4 2 2 3" xfId="497" xr:uid="{00000000-0005-0000-0000-000004020000}"/>
    <cellStyle name="Normal 11 13 3 4 2 2 4" xfId="498" xr:uid="{00000000-0005-0000-0000-000005020000}"/>
    <cellStyle name="Normal 11 13 3 4 2 2 4 2" xfId="2597" xr:uid="{00000000-0005-0000-0000-000006020000}"/>
    <cellStyle name="Normal 11 13 3 4 2 2 4 3" xfId="2632" xr:uid="{00000000-0005-0000-0000-000007020000}"/>
    <cellStyle name="Normal 11 13 3 4 2 3" xfId="499" xr:uid="{00000000-0005-0000-0000-000008020000}"/>
    <cellStyle name="Normal 11 13 3 4 2 3 2" xfId="500" xr:uid="{00000000-0005-0000-0000-000009020000}"/>
    <cellStyle name="Normal 11 13 3 4 2 3 2 2" xfId="501" xr:uid="{00000000-0005-0000-0000-00000A020000}"/>
    <cellStyle name="Normal 11 13 3 4 2 3 3" xfId="502" xr:uid="{00000000-0005-0000-0000-00000B020000}"/>
    <cellStyle name="Normal 11 13 3 4 2 3 3 2" xfId="503" xr:uid="{00000000-0005-0000-0000-00000C020000}"/>
    <cellStyle name="Normal 11 13 3 4 2 3 3 3" xfId="2598" xr:uid="{00000000-0005-0000-0000-00000D020000}"/>
    <cellStyle name="Normal 11 13 3 4 2 3 3 4" xfId="2633" xr:uid="{00000000-0005-0000-0000-00000E020000}"/>
    <cellStyle name="Normal 11 13 3 4 2 4" xfId="504" xr:uid="{00000000-0005-0000-0000-00000F020000}"/>
    <cellStyle name="Normal 11 13 3 4 2 5" xfId="505" xr:uid="{00000000-0005-0000-0000-000010020000}"/>
    <cellStyle name="Normal 11 13 3 4 2 6" xfId="506" xr:uid="{00000000-0005-0000-0000-000011020000}"/>
    <cellStyle name="Normal 11 13 3 4 2 6 2" xfId="2599" xr:uid="{00000000-0005-0000-0000-000012020000}"/>
    <cellStyle name="Normal 11 13 3 4 2 6 2 2" xfId="2600" xr:uid="{00000000-0005-0000-0000-000013020000}"/>
    <cellStyle name="Normal 11 13 3 4 2 6 2 2 2" xfId="2601" xr:uid="{00000000-0005-0000-0000-000014020000}"/>
    <cellStyle name="Normal 11 13 3 4 2 6 2 3" xfId="2583" xr:uid="{00000000-0005-0000-0000-000015020000}"/>
    <cellStyle name="Normal 11 13 3 4 2 6 3" xfId="2634" xr:uid="{00000000-0005-0000-0000-000016020000}"/>
    <cellStyle name="Normal 11 13 3 4 3" xfId="507" xr:uid="{00000000-0005-0000-0000-000017020000}"/>
    <cellStyle name="Normal 11 13 3 4 3 2" xfId="508" xr:uid="{00000000-0005-0000-0000-000018020000}"/>
    <cellStyle name="Normal 11 13 3 4 3 2 2" xfId="509" xr:uid="{00000000-0005-0000-0000-000019020000}"/>
    <cellStyle name="Normal 11 13 3 4 3 3" xfId="510" xr:uid="{00000000-0005-0000-0000-00001A020000}"/>
    <cellStyle name="Normal 11 13 3 4 4" xfId="511" xr:uid="{00000000-0005-0000-0000-00001B020000}"/>
    <cellStyle name="Normal 11 13 3 4 4 2" xfId="512" xr:uid="{00000000-0005-0000-0000-00001C020000}"/>
    <cellStyle name="Normal 11 13 3 4 5" xfId="513" xr:uid="{00000000-0005-0000-0000-00001D020000}"/>
    <cellStyle name="Normal 11 13 3 4 5 2" xfId="514" xr:uid="{00000000-0005-0000-0000-00001E020000}"/>
    <cellStyle name="Normal 11 13 3 4 5 2 2" xfId="515" xr:uid="{00000000-0005-0000-0000-00001F020000}"/>
    <cellStyle name="Normal 11 13 3 4 5 3" xfId="516" xr:uid="{00000000-0005-0000-0000-000020020000}"/>
    <cellStyle name="Normal 11 13 3 4 6" xfId="517" xr:uid="{00000000-0005-0000-0000-000021020000}"/>
    <cellStyle name="Normal 11 13 3 5" xfId="518" xr:uid="{00000000-0005-0000-0000-000022020000}"/>
    <cellStyle name="Normal 11 13 3 5 2" xfId="519" xr:uid="{00000000-0005-0000-0000-000023020000}"/>
    <cellStyle name="Normal 11 13 3 5 2 2" xfId="520" xr:uid="{00000000-0005-0000-0000-000024020000}"/>
    <cellStyle name="Normal 11 13 3 5 3" xfId="521" xr:uid="{00000000-0005-0000-0000-000025020000}"/>
    <cellStyle name="Normal 11 13 3 6" xfId="522" xr:uid="{00000000-0005-0000-0000-000026020000}"/>
    <cellStyle name="Normal 11 13 3 6 2" xfId="523" xr:uid="{00000000-0005-0000-0000-000027020000}"/>
    <cellStyle name="Normal 11 13 3 7" xfId="524" xr:uid="{00000000-0005-0000-0000-000028020000}"/>
    <cellStyle name="Normal 11 13 3 8" xfId="525" xr:uid="{00000000-0005-0000-0000-000029020000}"/>
    <cellStyle name="Normal 11 13 4" xfId="526" xr:uid="{00000000-0005-0000-0000-00002A020000}"/>
    <cellStyle name="Normal 11 13 4 2" xfId="527" xr:uid="{00000000-0005-0000-0000-00002B020000}"/>
    <cellStyle name="Normal 11 13 4 2 2" xfId="528" xr:uid="{00000000-0005-0000-0000-00002C020000}"/>
    <cellStyle name="Normal 11 13 4 2 2 2" xfId="529" xr:uid="{00000000-0005-0000-0000-00002D020000}"/>
    <cellStyle name="Normal 11 13 4 2 3" xfId="530" xr:uid="{00000000-0005-0000-0000-00002E020000}"/>
    <cellStyle name="Normal 11 13 4 3" xfId="531" xr:uid="{00000000-0005-0000-0000-00002F020000}"/>
    <cellStyle name="Normal 11 13 4 3 2" xfId="532" xr:uid="{00000000-0005-0000-0000-000030020000}"/>
    <cellStyle name="Normal 11 13 4 4" xfId="533" xr:uid="{00000000-0005-0000-0000-000031020000}"/>
    <cellStyle name="Normal 11 13 5" xfId="534" xr:uid="{00000000-0005-0000-0000-000032020000}"/>
    <cellStyle name="Normal 11 13 5 2" xfId="535" xr:uid="{00000000-0005-0000-0000-000033020000}"/>
    <cellStyle name="Normal 11 13 5 2 2" xfId="536" xr:uid="{00000000-0005-0000-0000-000034020000}"/>
    <cellStyle name="Normal 11 13 5 3" xfId="537" xr:uid="{00000000-0005-0000-0000-000035020000}"/>
    <cellStyle name="Normal 11 13 6" xfId="538" xr:uid="{00000000-0005-0000-0000-000036020000}"/>
    <cellStyle name="Normal 11 13 6 2" xfId="539" xr:uid="{00000000-0005-0000-0000-000037020000}"/>
    <cellStyle name="Normal 11 13 6 2 2" xfId="540" xr:uid="{00000000-0005-0000-0000-000038020000}"/>
    <cellStyle name="Normal 11 13 6 3" xfId="541" xr:uid="{00000000-0005-0000-0000-000039020000}"/>
    <cellStyle name="Normal 11 13 6 3 2" xfId="542" xr:uid="{00000000-0005-0000-0000-00003A020000}"/>
    <cellStyle name="Normal 11 13 6 3 3" xfId="543" xr:uid="{00000000-0005-0000-0000-00003B020000}"/>
    <cellStyle name="Normal 11 13 6 3 3 2" xfId="544" xr:uid="{00000000-0005-0000-0000-00003C020000}"/>
    <cellStyle name="Normal 11 13 6 4" xfId="545" xr:uid="{00000000-0005-0000-0000-00003D020000}"/>
    <cellStyle name="Normal 11 13 7" xfId="546" xr:uid="{00000000-0005-0000-0000-00003E020000}"/>
    <cellStyle name="Normal 11 13 7 2" xfId="547" xr:uid="{00000000-0005-0000-0000-00003F020000}"/>
    <cellStyle name="Normal 11 13 8" xfId="548" xr:uid="{00000000-0005-0000-0000-000040020000}"/>
    <cellStyle name="Normal 11 13 8 2" xfId="549" xr:uid="{00000000-0005-0000-0000-000041020000}"/>
    <cellStyle name="Normal 11 13 9" xfId="550" xr:uid="{00000000-0005-0000-0000-000042020000}"/>
    <cellStyle name="Normal 11 13 9 2" xfId="551" xr:uid="{00000000-0005-0000-0000-000043020000}"/>
    <cellStyle name="Normal 11 13 9 2 2" xfId="552" xr:uid="{00000000-0005-0000-0000-000044020000}"/>
    <cellStyle name="Normal 11 13 9 2 3" xfId="553" xr:uid="{00000000-0005-0000-0000-000045020000}"/>
    <cellStyle name="Normal 11 13 9 2 3 2" xfId="554" xr:uid="{00000000-0005-0000-0000-000046020000}"/>
    <cellStyle name="Normal 11 13 9 2 3 3" xfId="2602" xr:uid="{00000000-0005-0000-0000-000047020000}"/>
    <cellStyle name="Normal 11 13 9 2 4" xfId="555" xr:uid="{00000000-0005-0000-0000-000048020000}"/>
    <cellStyle name="Normal 11 13 9 2 4 2" xfId="2603" xr:uid="{00000000-0005-0000-0000-000049020000}"/>
    <cellStyle name="Normal 11 13 9 2 4 3" xfId="2635" xr:uid="{00000000-0005-0000-0000-00004A020000}"/>
    <cellStyle name="Normal 11 13 9 2 5" xfId="2629" xr:uid="{00000000-0005-0000-0000-00004B020000}"/>
    <cellStyle name="Normal 11 13 9 3" xfId="556" xr:uid="{00000000-0005-0000-0000-00004C020000}"/>
    <cellStyle name="Normal 11 14" xfId="557" xr:uid="{00000000-0005-0000-0000-00004D020000}"/>
    <cellStyle name="Normal 11 14 2" xfId="558" xr:uid="{00000000-0005-0000-0000-00004E020000}"/>
    <cellStyle name="Normal 11 14 2 2" xfId="559" xr:uid="{00000000-0005-0000-0000-00004F020000}"/>
    <cellStyle name="Normal 11 14 2 2 2" xfId="560" xr:uid="{00000000-0005-0000-0000-000050020000}"/>
    <cellStyle name="Normal 11 14 2 2 2 2" xfId="561" xr:uid="{00000000-0005-0000-0000-000051020000}"/>
    <cellStyle name="Normal 11 14 2 2 3" xfId="562" xr:uid="{00000000-0005-0000-0000-000052020000}"/>
    <cellStyle name="Normal 11 14 2 3" xfId="563" xr:uid="{00000000-0005-0000-0000-000053020000}"/>
    <cellStyle name="Normal 11 14 2 3 2" xfId="564" xr:uid="{00000000-0005-0000-0000-000054020000}"/>
    <cellStyle name="Normal 11 14 2 4" xfId="565" xr:uid="{00000000-0005-0000-0000-000055020000}"/>
    <cellStyle name="Normal 11 14 3" xfId="566" xr:uid="{00000000-0005-0000-0000-000056020000}"/>
    <cellStyle name="Normal 11 14 3 2" xfId="567" xr:uid="{00000000-0005-0000-0000-000057020000}"/>
    <cellStyle name="Normal 11 14 3 2 2" xfId="568" xr:uid="{00000000-0005-0000-0000-000058020000}"/>
    <cellStyle name="Normal 11 14 3 3" xfId="569" xr:uid="{00000000-0005-0000-0000-000059020000}"/>
    <cellStyle name="Normal 11 14 4" xfId="570" xr:uid="{00000000-0005-0000-0000-00005A020000}"/>
    <cellStyle name="Normal 11 14 4 2" xfId="571" xr:uid="{00000000-0005-0000-0000-00005B020000}"/>
    <cellStyle name="Normal 11 14 5" xfId="572" xr:uid="{00000000-0005-0000-0000-00005C020000}"/>
    <cellStyle name="Normal 11 15" xfId="573" xr:uid="{00000000-0005-0000-0000-00005D020000}"/>
    <cellStyle name="Normal 11 15 2" xfId="574" xr:uid="{00000000-0005-0000-0000-00005E020000}"/>
    <cellStyle name="Normal 11 15 2 2" xfId="575" xr:uid="{00000000-0005-0000-0000-00005F020000}"/>
    <cellStyle name="Normal 11 15 2 2 2" xfId="576" xr:uid="{00000000-0005-0000-0000-000060020000}"/>
    <cellStyle name="Normal 11 15 2 3" xfId="577" xr:uid="{00000000-0005-0000-0000-000061020000}"/>
    <cellStyle name="Normal 11 15 3" xfId="578" xr:uid="{00000000-0005-0000-0000-000062020000}"/>
    <cellStyle name="Normal 11 15 3 2" xfId="579" xr:uid="{00000000-0005-0000-0000-000063020000}"/>
    <cellStyle name="Normal 11 15 4" xfId="580" xr:uid="{00000000-0005-0000-0000-000064020000}"/>
    <cellStyle name="Normal 11 16" xfId="581" xr:uid="{00000000-0005-0000-0000-000065020000}"/>
    <cellStyle name="Normal 11 16 2" xfId="582" xr:uid="{00000000-0005-0000-0000-000066020000}"/>
    <cellStyle name="Normal 11 16 2 2" xfId="583" xr:uid="{00000000-0005-0000-0000-000067020000}"/>
    <cellStyle name="Normal 11 16 3" xfId="584" xr:uid="{00000000-0005-0000-0000-000068020000}"/>
    <cellStyle name="Normal 11 17" xfId="585" xr:uid="{00000000-0005-0000-0000-000069020000}"/>
    <cellStyle name="Normal 11 17 2" xfId="586" xr:uid="{00000000-0005-0000-0000-00006A020000}"/>
    <cellStyle name="Normal 11 18" xfId="587" xr:uid="{00000000-0005-0000-0000-00006B020000}"/>
    <cellStyle name="Normal 11 2" xfId="588" xr:uid="{00000000-0005-0000-0000-00006C020000}"/>
    <cellStyle name="Normal 11 2 10" xfId="589" xr:uid="{00000000-0005-0000-0000-00006D020000}"/>
    <cellStyle name="Normal 11 2 2" xfId="590" xr:uid="{00000000-0005-0000-0000-00006E020000}"/>
    <cellStyle name="Normal 11 2 2 2" xfId="591" xr:uid="{00000000-0005-0000-0000-00006F020000}"/>
    <cellStyle name="Normal 11 2 2 2 2" xfId="592" xr:uid="{00000000-0005-0000-0000-000070020000}"/>
    <cellStyle name="Normal 11 2 2 2 2 2" xfId="593" xr:uid="{00000000-0005-0000-0000-000071020000}"/>
    <cellStyle name="Normal 11 2 2 2 2 2 2" xfId="594" xr:uid="{00000000-0005-0000-0000-000072020000}"/>
    <cellStyle name="Normal 11 2 2 2 2 3" xfId="595" xr:uid="{00000000-0005-0000-0000-000073020000}"/>
    <cellStyle name="Normal 11 2 2 2 3" xfId="596" xr:uid="{00000000-0005-0000-0000-000074020000}"/>
    <cellStyle name="Normal 11 2 2 2 3 2" xfId="597" xr:uid="{00000000-0005-0000-0000-000075020000}"/>
    <cellStyle name="Normal 11 2 2 2 4" xfId="598" xr:uid="{00000000-0005-0000-0000-000076020000}"/>
    <cellStyle name="Normal 11 2 2 3" xfId="599" xr:uid="{00000000-0005-0000-0000-000077020000}"/>
    <cellStyle name="Normal 11 2 2 3 2" xfId="600" xr:uid="{00000000-0005-0000-0000-000078020000}"/>
    <cellStyle name="Normal 11 2 2 3 2 2" xfId="601" xr:uid="{00000000-0005-0000-0000-000079020000}"/>
    <cellStyle name="Normal 11 2 2 3 3" xfId="602" xr:uid="{00000000-0005-0000-0000-00007A020000}"/>
    <cellStyle name="Normal 11 2 2 4" xfId="603" xr:uid="{00000000-0005-0000-0000-00007B020000}"/>
    <cellStyle name="Normal 11 2 2 4 2" xfId="604" xr:uid="{00000000-0005-0000-0000-00007C020000}"/>
    <cellStyle name="Normal 11 2 2 5" xfId="605" xr:uid="{00000000-0005-0000-0000-00007D020000}"/>
    <cellStyle name="Normal 11 2 3" xfId="606" xr:uid="{00000000-0005-0000-0000-00007E020000}"/>
    <cellStyle name="Normal 11 2 3 2" xfId="607" xr:uid="{00000000-0005-0000-0000-00007F020000}"/>
    <cellStyle name="Normal 11 2 3 2 2" xfId="608" xr:uid="{00000000-0005-0000-0000-000080020000}"/>
    <cellStyle name="Normal 11 2 3 2 2 2" xfId="609" xr:uid="{00000000-0005-0000-0000-000081020000}"/>
    <cellStyle name="Normal 11 2 3 2 2 2 2" xfId="610" xr:uid="{00000000-0005-0000-0000-000082020000}"/>
    <cellStyle name="Normal 11 2 3 2 2 3" xfId="611" xr:uid="{00000000-0005-0000-0000-000083020000}"/>
    <cellStyle name="Normal 11 2 3 2 3" xfId="612" xr:uid="{00000000-0005-0000-0000-000084020000}"/>
    <cellStyle name="Normal 11 2 3 2 3 2" xfId="613" xr:uid="{00000000-0005-0000-0000-000085020000}"/>
    <cellStyle name="Normal 11 2 3 2 4" xfId="614" xr:uid="{00000000-0005-0000-0000-000086020000}"/>
    <cellStyle name="Normal 11 2 3 3" xfId="615" xr:uid="{00000000-0005-0000-0000-000087020000}"/>
    <cellStyle name="Normal 11 2 3 3 2" xfId="616" xr:uid="{00000000-0005-0000-0000-000088020000}"/>
    <cellStyle name="Normal 11 2 3 3 2 2" xfId="617" xr:uid="{00000000-0005-0000-0000-000089020000}"/>
    <cellStyle name="Normal 11 2 3 3 3" xfId="618" xr:uid="{00000000-0005-0000-0000-00008A020000}"/>
    <cellStyle name="Normal 11 2 3 4" xfId="619" xr:uid="{00000000-0005-0000-0000-00008B020000}"/>
    <cellStyle name="Normal 11 2 3 4 2" xfId="620" xr:uid="{00000000-0005-0000-0000-00008C020000}"/>
    <cellStyle name="Normal 11 2 3 5" xfId="621" xr:uid="{00000000-0005-0000-0000-00008D020000}"/>
    <cellStyle name="Normal 11 2 4" xfId="622" xr:uid="{00000000-0005-0000-0000-00008E020000}"/>
    <cellStyle name="Normal 11 2 4 2" xfId="623" xr:uid="{00000000-0005-0000-0000-00008F020000}"/>
    <cellStyle name="Normal 11 2 4 2 2" xfId="624" xr:uid="{00000000-0005-0000-0000-000090020000}"/>
    <cellStyle name="Normal 11 2 4 2 2 2" xfId="625" xr:uid="{00000000-0005-0000-0000-000091020000}"/>
    <cellStyle name="Normal 11 2 4 2 2 2 2" xfId="626" xr:uid="{00000000-0005-0000-0000-000092020000}"/>
    <cellStyle name="Normal 11 2 4 2 2 3" xfId="627" xr:uid="{00000000-0005-0000-0000-000093020000}"/>
    <cellStyle name="Normal 11 2 4 2 3" xfId="628" xr:uid="{00000000-0005-0000-0000-000094020000}"/>
    <cellStyle name="Normal 11 2 4 2 3 2" xfId="629" xr:uid="{00000000-0005-0000-0000-000095020000}"/>
    <cellStyle name="Normal 11 2 4 2 4" xfId="630" xr:uid="{00000000-0005-0000-0000-000096020000}"/>
    <cellStyle name="Normal 11 2 4 3" xfId="631" xr:uid="{00000000-0005-0000-0000-000097020000}"/>
    <cellStyle name="Normal 11 2 4 3 2" xfId="632" xr:uid="{00000000-0005-0000-0000-000098020000}"/>
    <cellStyle name="Normal 11 2 4 3 2 2" xfId="633" xr:uid="{00000000-0005-0000-0000-000099020000}"/>
    <cellStyle name="Normal 11 2 4 3 3" xfId="634" xr:uid="{00000000-0005-0000-0000-00009A020000}"/>
    <cellStyle name="Normal 11 2 4 4" xfId="635" xr:uid="{00000000-0005-0000-0000-00009B020000}"/>
    <cellStyle name="Normal 11 2 4 4 2" xfId="636" xr:uid="{00000000-0005-0000-0000-00009C020000}"/>
    <cellStyle name="Normal 11 2 4 5" xfId="637" xr:uid="{00000000-0005-0000-0000-00009D020000}"/>
    <cellStyle name="Normal 11 2 5" xfId="638" xr:uid="{00000000-0005-0000-0000-00009E020000}"/>
    <cellStyle name="Normal 11 2 5 2" xfId="639" xr:uid="{00000000-0005-0000-0000-00009F020000}"/>
    <cellStyle name="Normal 11 2 5 2 2" xfId="640" xr:uid="{00000000-0005-0000-0000-0000A0020000}"/>
    <cellStyle name="Normal 11 2 5 2 2 2" xfId="641" xr:uid="{00000000-0005-0000-0000-0000A1020000}"/>
    <cellStyle name="Normal 11 2 5 2 2 2 2" xfId="642" xr:uid="{00000000-0005-0000-0000-0000A2020000}"/>
    <cellStyle name="Normal 11 2 5 2 2 3" xfId="643" xr:uid="{00000000-0005-0000-0000-0000A3020000}"/>
    <cellStyle name="Normal 11 2 5 2 3" xfId="644" xr:uid="{00000000-0005-0000-0000-0000A4020000}"/>
    <cellStyle name="Normal 11 2 5 2 3 2" xfId="645" xr:uid="{00000000-0005-0000-0000-0000A5020000}"/>
    <cellStyle name="Normal 11 2 5 2 4" xfId="646" xr:uid="{00000000-0005-0000-0000-0000A6020000}"/>
    <cellStyle name="Normal 11 2 5 3" xfId="647" xr:uid="{00000000-0005-0000-0000-0000A7020000}"/>
    <cellStyle name="Normal 11 2 5 3 2" xfId="648" xr:uid="{00000000-0005-0000-0000-0000A8020000}"/>
    <cellStyle name="Normal 11 2 5 3 2 2" xfId="649" xr:uid="{00000000-0005-0000-0000-0000A9020000}"/>
    <cellStyle name="Normal 11 2 5 3 3" xfId="650" xr:uid="{00000000-0005-0000-0000-0000AA020000}"/>
    <cellStyle name="Normal 11 2 5 4" xfId="651" xr:uid="{00000000-0005-0000-0000-0000AB020000}"/>
    <cellStyle name="Normal 11 2 5 4 2" xfId="652" xr:uid="{00000000-0005-0000-0000-0000AC020000}"/>
    <cellStyle name="Normal 11 2 5 5" xfId="653" xr:uid="{00000000-0005-0000-0000-0000AD020000}"/>
    <cellStyle name="Normal 11 2 6" xfId="654" xr:uid="{00000000-0005-0000-0000-0000AE020000}"/>
    <cellStyle name="Normal 11 2 6 2" xfId="655" xr:uid="{00000000-0005-0000-0000-0000AF020000}"/>
    <cellStyle name="Normal 11 2 6 2 2" xfId="656" xr:uid="{00000000-0005-0000-0000-0000B0020000}"/>
    <cellStyle name="Normal 11 2 6 2 2 2" xfId="657" xr:uid="{00000000-0005-0000-0000-0000B1020000}"/>
    <cellStyle name="Normal 11 2 6 2 2 2 2" xfId="658" xr:uid="{00000000-0005-0000-0000-0000B2020000}"/>
    <cellStyle name="Normal 11 2 6 2 2 3" xfId="659" xr:uid="{00000000-0005-0000-0000-0000B3020000}"/>
    <cellStyle name="Normal 11 2 6 2 3" xfId="660" xr:uid="{00000000-0005-0000-0000-0000B4020000}"/>
    <cellStyle name="Normal 11 2 6 2 3 2" xfId="661" xr:uid="{00000000-0005-0000-0000-0000B5020000}"/>
    <cellStyle name="Normal 11 2 6 2 4" xfId="662" xr:uid="{00000000-0005-0000-0000-0000B6020000}"/>
    <cellStyle name="Normal 11 2 6 3" xfId="663" xr:uid="{00000000-0005-0000-0000-0000B7020000}"/>
    <cellStyle name="Normal 11 2 6 3 2" xfId="664" xr:uid="{00000000-0005-0000-0000-0000B8020000}"/>
    <cellStyle name="Normal 11 2 6 3 2 2" xfId="665" xr:uid="{00000000-0005-0000-0000-0000B9020000}"/>
    <cellStyle name="Normal 11 2 6 3 3" xfId="666" xr:uid="{00000000-0005-0000-0000-0000BA020000}"/>
    <cellStyle name="Normal 11 2 6 4" xfId="667" xr:uid="{00000000-0005-0000-0000-0000BB020000}"/>
    <cellStyle name="Normal 11 2 6 4 2" xfId="668" xr:uid="{00000000-0005-0000-0000-0000BC020000}"/>
    <cellStyle name="Normal 11 2 6 5" xfId="669" xr:uid="{00000000-0005-0000-0000-0000BD020000}"/>
    <cellStyle name="Normal 11 2 7" xfId="670" xr:uid="{00000000-0005-0000-0000-0000BE020000}"/>
    <cellStyle name="Normal 11 2 7 2" xfId="671" xr:uid="{00000000-0005-0000-0000-0000BF020000}"/>
    <cellStyle name="Normal 11 2 7 2 2" xfId="672" xr:uid="{00000000-0005-0000-0000-0000C0020000}"/>
    <cellStyle name="Normal 11 2 7 2 2 2" xfId="673" xr:uid="{00000000-0005-0000-0000-0000C1020000}"/>
    <cellStyle name="Normal 11 2 7 2 3" xfId="674" xr:uid="{00000000-0005-0000-0000-0000C2020000}"/>
    <cellStyle name="Normal 11 2 7 3" xfId="675" xr:uid="{00000000-0005-0000-0000-0000C3020000}"/>
    <cellStyle name="Normal 11 2 7 3 2" xfId="676" xr:uid="{00000000-0005-0000-0000-0000C4020000}"/>
    <cellStyle name="Normal 11 2 7 4" xfId="677" xr:uid="{00000000-0005-0000-0000-0000C5020000}"/>
    <cellStyle name="Normal 11 2 8" xfId="678" xr:uid="{00000000-0005-0000-0000-0000C6020000}"/>
    <cellStyle name="Normal 11 2 8 2" xfId="679" xr:uid="{00000000-0005-0000-0000-0000C7020000}"/>
    <cellStyle name="Normal 11 2 8 2 2" xfId="680" xr:uid="{00000000-0005-0000-0000-0000C8020000}"/>
    <cellStyle name="Normal 11 2 8 3" xfId="681" xr:uid="{00000000-0005-0000-0000-0000C9020000}"/>
    <cellStyle name="Normal 11 2 9" xfId="682" xr:uid="{00000000-0005-0000-0000-0000CA020000}"/>
    <cellStyle name="Normal 11 2 9 2" xfId="683" xr:uid="{00000000-0005-0000-0000-0000CB020000}"/>
    <cellStyle name="Normal 11 3" xfId="684" xr:uid="{00000000-0005-0000-0000-0000CC020000}"/>
    <cellStyle name="Normal 11 3 10" xfId="685" xr:uid="{00000000-0005-0000-0000-0000CD020000}"/>
    <cellStyle name="Normal 11 3 2" xfId="686" xr:uid="{00000000-0005-0000-0000-0000CE020000}"/>
    <cellStyle name="Normal 11 3 2 2" xfId="687" xr:uid="{00000000-0005-0000-0000-0000CF020000}"/>
    <cellStyle name="Normal 11 3 2 2 2" xfId="688" xr:uid="{00000000-0005-0000-0000-0000D0020000}"/>
    <cellStyle name="Normal 11 3 2 2 2 2" xfId="689" xr:uid="{00000000-0005-0000-0000-0000D1020000}"/>
    <cellStyle name="Normal 11 3 2 2 2 2 2" xfId="690" xr:uid="{00000000-0005-0000-0000-0000D2020000}"/>
    <cellStyle name="Normal 11 3 2 2 2 3" xfId="691" xr:uid="{00000000-0005-0000-0000-0000D3020000}"/>
    <cellStyle name="Normal 11 3 2 2 3" xfId="692" xr:uid="{00000000-0005-0000-0000-0000D4020000}"/>
    <cellStyle name="Normal 11 3 2 2 3 2" xfId="693" xr:uid="{00000000-0005-0000-0000-0000D5020000}"/>
    <cellStyle name="Normal 11 3 2 2 4" xfId="694" xr:uid="{00000000-0005-0000-0000-0000D6020000}"/>
    <cellStyle name="Normal 11 3 2 3" xfId="695" xr:uid="{00000000-0005-0000-0000-0000D7020000}"/>
    <cellStyle name="Normal 11 3 2 3 2" xfId="696" xr:uid="{00000000-0005-0000-0000-0000D8020000}"/>
    <cellStyle name="Normal 11 3 2 3 2 2" xfId="697" xr:uid="{00000000-0005-0000-0000-0000D9020000}"/>
    <cellStyle name="Normal 11 3 2 3 3" xfId="698" xr:uid="{00000000-0005-0000-0000-0000DA020000}"/>
    <cellStyle name="Normal 11 3 2 4" xfId="699" xr:uid="{00000000-0005-0000-0000-0000DB020000}"/>
    <cellStyle name="Normal 11 3 2 4 2" xfId="700" xr:uid="{00000000-0005-0000-0000-0000DC020000}"/>
    <cellStyle name="Normal 11 3 2 5" xfId="701" xr:uid="{00000000-0005-0000-0000-0000DD020000}"/>
    <cellStyle name="Normal 11 3 3" xfId="702" xr:uid="{00000000-0005-0000-0000-0000DE020000}"/>
    <cellStyle name="Normal 11 3 3 2" xfId="703" xr:uid="{00000000-0005-0000-0000-0000DF020000}"/>
    <cellStyle name="Normal 11 3 3 2 2" xfId="704" xr:uid="{00000000-0005-0000-0000-0000E0020000}"/>
    <cellStyle name="Normal 11 3 3 2 2 2" xfId="705" xr:uid="{00000000-0005-0000-0000-0000E1020000}"/>
    <cellStyle name="Normal 11 3 3 2 2 2 2" xfId="706" xr:uid="{00000000-0005-0000-0000-0000E2020000}"/>
    <cellStyle name="Normal 11 3 3 2 2 3" xfId="707" xr:uid="{00000000-0005-0000-0000-0000E3020000}"/>
    <cellStyle name="Normal 11 3 3 2 3" xfId="708" xr:uid="{00000000-0005-0000-0000-0000E4020000}"/>
    <cellStyle name="Normal 11 3 3 2 3 2" xfId="709" xr:uid="{00000000-0005-0000-0000-0000E5020000}"/>
    <cellStyle name="Normal 11 3 3 2 4" xfId="710" xr:uid="{00000000-0005-0000-0000-0000E6020000}"/>
    <cellStyle name="Normal 11 3 3 3" xfId="711" xr:uid="{00000000-0005-0000-0000-0000E7020000}"/>
    <cellStyle name="Normal 11 3 3 3 2" xfId="712" xr:uid="{00000000-0005-0000-0000-0000E8020000}"/>
    <cellStyle name="Normal 11 3 3 3 2 2" xfId="713" xr:uid="{00000000-0005-0000-0000-0000E9020000}"/>
    <cellStyle name="Normal 11 3 3 3 3" xfId="714" xr:uid="{00000000-0005-0000-0000-0000EA020000}"/>
    <cellStyle name="Normal 11 3 3 4" xfId="715" xr:uid="{00000000-0005-0000-0000-0000EB020000}"/>
    <cellStyle name="Normal 11 3 3 4 2" xfId="716" xr:uid="{00000000-0005-0000-0000-0000EC020000}"/>
    <cellStyle name="Normal 11 3 3 5" xfId="717" xr:uid="{00000000-0005-0000-0000-0000ED020000}"/>
    <cellStyle name="Normal 11 3 4" xfId="718" xr:uid="{00000000-0005-0000-0000-0000EE020000}"/>
    <cellStyle name="Normal 11 3 4 2" xfId="719" xr:uid="{00000000-0005-0000-0000-0000EF020000}"/>
    <cellStyle name="Normal 11 3 4 2 2" xfId="720" xr:uid="{00000000-0005-0000-0000-0000F0020000}"/>
    <cellStyle name="Normal 11 3 4 2 2 2" xfId="721" xr:uid="{00000000-0005-0000-0000-0000F1020000}"/>
    <cellStyle name="Normal 11 3 4 2 2 2 2" xfId="722" xr:uid="{00000000-0005-0000-0000-0000F2020000}"/>
    <cellStyle name="Normal 11 3 4 2 2 3" xfId="723" xr:uid="{00000000-0005-0000-0000-0000F3020000}"/>
    <cellStyle name="Normal 11 3 4 2 3" xfId="724" xr:uid="{00000000-0005-0000-0000-0000F4020000}"/>
    <cellStyle name="Normal 11 3 4 2 3 2" xfId="725" xr:uid="{00000000-0005-0000-0000-0000F5020000}"/>
    <cellStyle name="Normal 11 3 4 2 4" xfId="726" xr:uid="{00000000-0005-0000-0000-0000F6020000}"/>
    <cellStyle name="Normal 11 3 4 3" xfId="727" xr:uid="{00000000-0005-0000-0000-0000F7020000}"/>
    <cellStyle name="Normal 11 3 4 3 2" xfId="728" xr:uid="{00000000-0005-0000-0000-0000F8020000}"/>
    <cellStyle name="Normal 11 3 4 3 2 2" xfId="729" xr:uid="{00000000-0005-0000-0000-0000F9020000}"/>
    <cellStyle name="Normal 11 3 4 3 3" xfId="730" xr:uid="{00000000-0005-0000-0000-0000FA020000}"/>
    <cellStyle name="Normal 11 3 4 4" xfId="731" xr:uid="{00000000-0005-0000-0000-0000FB020000}"/>
    <cellStyle name="Normal 11 3 4 4 2" xfId="732" xr:uid="{00000000-0005-0000-0000-0000FC020000}"/>
    <cellStyle name="Normal 11 3 4 5" xfId="733" xr:uid="{00000000-0005-0000-0000-0000FD020000}"/>
    <cellStyle name="Normal 11 3 5" xfId="734" xr:uid="{00000000-0005-0000-0000-0000FE020000}"/>
    <cellStyle name="Normal 11 3 5 2" xfId="735" xr:uid="{00000000-0005-0000-0000-0000FF020000}"/>
    <cellStyle name="Normal 11 3 5 2 2" xfId="736" xr:uid="{00000000-0005-0000-0000-000000030000}"/>
    <cellStyle name="Normal 11 3 5 2 2 2" xfId="737" xr:uid="{00000000-0005-0000-0000-000001030000}"/>
    <cellStyle name="Normal 11 3 5 2 2 2 2" xfId="738" xr:uid="{00000000-0005-0000-0000-000002030000}"/>
    <cellStyle name="Normal 11 3 5 2 2 3" xfId="739" xr:uid="{00000000-0005-0000-0000-000003030000}"/>
    <cellStyle name="Normal 11 3 5 2 3" xfId="740" xr:uid="{00000000-0005-0000-0000-000004030000}"/>
    <cellStyle name="Normal 11 3 5 2 3 2" xfId="741" xr:uid="{00000000-0005-0000-0000-000005030000}"/>
    <cellStyle name="Normal 11 3 5 2 4" xfId="742" xr:uid="{00000000-0005-0000-0000-000006030000}"/>
    <cellStyle name="Normal 11 3 5 3" xfId="743" xr:uid="{00000000-0005-0000-0000-000007030000}"/>
    <cellStyle name="Normal 11 3 5 3 2" xfId="744" xr:uid="{00000000-0005-0000-0000-000008030000}"/>
    <cellStyle name="Normal 11 3 5 3 2 2" xfId="745" xr:uid="{00000000-0005-0000-0000-000009030000}"/>
    <cellStyle name="Normal 11 3 5 3 3" xfId="746" xr:uid="{00000000-0005-0000-0000-00000A030000}"/>
    <cellStyle name="Normal 11 3 5 4" xfId="747" xr:uid="{00000000-0005-0000-0000-00000B030000}"/>
    <cellStyle name="Normal 11 3 5 4 2" xfId="748" xr:uid="{00000000-0005-0000-0000-00000C030000}"/>
    <cellStyle name="Normal 11 3 5 5" xfId="749" xr:uid="{00000000-0005-0000-0000-00000D030000}"/>
    <cellStyle name="Normal 11 3 6" xfId="750" xr:uid="{00000000-0005-0000-0000-00000E030000}"/>
    <cellStyle name="Normal 11 3 6 2" xfId="751" xr:uid="{00000000-0005-0000-0000-00000F030000}"/>
    <cellStyle name="Normal 11 3 6 2 2" xfId="752" xr:uid="{00000000-0005-0000-0000-000010030000}"/>
    <cellStyle name="Normal 11 3 6 2 2 2" xfId="753" xr:uid="{00000000-0005-0000-0000-000011030000}"/>
    <cellStyle name="Normal 11 3 6 2 2 2 2" xfId="754" xr:uid="{00000000-0005-0000-0000-000012030000}"/>
    <cellStyle name="Normal 11 3 6 2 2 3" xfId="755" xr:uid="{00000000-0005-0000-0000-000013030000}"/>
    <cellStyle name="Normal 11 3 6 2 3" xfId="756" xr:uid="{00000000-0005-0000-0000-000014030000}"/>
    <cellStyle name="Normal 11 3 6 2 3 2" xfId="757" xr:uid="{00000000-0005-0000-0000-000015030000}"/>
    <cellStyle name="Normal 11 3 6 2 4" xfId="758" xr:uid="{00000000-0005-0000-0000-000016030000}"/>
    <cellStyle name="Normal 11 3 6 3" xfId="759" xr:uid="{00000000-0005-0000-0000-000017030000}"/>
    <cellStyle name="Normal 11 3 6 3 2" xfId="760" xr:uid="{00000000-0005-0000-0000-000018030000}"/>
    <cellStyle name="Normal 11 3 6 3 2 2" xfId="761" xr:uid="{00000000-0005-0000-0000-000019030000}"/>
    <cellStyle name="Normal 11 3 6 3 3" xfId="762" xr:uid="{00000000-0005-0000-0000-00001A030000}"/>
    <cellStyle name="Normal 11 3 6 4" xfId="763" xr:uid="{00000000-0005-0000-0000-00001B030000}"/>
    <cellStyle name="Normal 11 3 6 4 2" xfId="764" xr:uid="{00000000-0005-0000-0000-00001C030000}"/>
    <cellStyle name="Normal 11 3 6 5" xfId="765" xr:uid="{00000000-0005-0000-0000-00001D030000}"/>
    <cellStyle name="Normal 11 3 7" xfId="766" xr:uid="{00000000-0005-0000-0000-00001E030000}"/>
    <cellStyle name="Normal 11 3 7 2" xfId="767" xr:uid="{00000000-0005-0000-0000-00001F030000}"/>
    <cellStyle name="Normal 11 3 7 2 2" xfId="768" xr:uid="{00000000-0005-0000-0000-000020030000}"/>
    <cellStyle name="Normal 11 3 7 2 2 2" xfId="769" xr:uid="{00000000-0005-0000-0000-000021030000}"/>
    <cellStyle name="Normal 11 3 7 2 3" xfId="770" xr:uid="{00000000-0005-0000-0000-000022030000}"/>
    <cellStyle name="Normal 11 3 7 3" xfId="771" xr:uid="{00000000-0005-0000-0000-000023030000}"/>
    <cellStyle name="Normal 11 3 7 3 2" xfId="772" xr:uid="{00000000-0005-0000-0000-000024030000}"/>
    <cellStyle name="Normal 11 3 7 4" xfId="773" xr:uid="{00000000-0005-0000-0000-000025030000}"/>
    <cellStyle name="Normal 11 3 8" xfId="774" xr:uid="{00000000-0005-0000-0000-000026030000}"/>
    <cellStyle name="Normal 11 3 8 2" xfId="775" xr:uid="{00000000-0005-0000-0000-000027030000}"/>
    <cellStyle name="Normal 11 3 8 2 2" xfId="776" xr:uid="{00000000-0005-0000-0000-000028030000}"/>
    <cellStyle name="Normal 11 3 8 3" xfId="777" xr:uid="{00000000-0005-0000-0000-000029030000}"/>
    <cellStyle name="Normal 11 3 9" xfId="778" xr:uid="{00000000-0005-0000-0000-00002A030000}"/>
    <cellStyle name="Normal 11 3 9 2" xfId="779" xr:uid="{00000000-0005-0000-0000-00002B030000}"/>
    <cellStyle name="Normal 11 4" xfId="780" xr:uid="{00000000-0005-0000-0000-00002C030000}"/>
    <cellStyle name="Normal 11 4 10" xfId="781" xr:uid="{00000000-0005-0000-0000-00002D030000}"/>
    <cellStyle name="Normal 11 4 10 2" xfId="782" xr:uid="{00000000-0005-0000-0000-00002E030000}"/>
    <cellStyle name="Normal 11 4 10 2 2" xfId="783" xr:uid="{00000000-0005-0000-0000-00002F030000}"/>
    <cellStyle name="Normal 11 4 10 3" xfId="784" xr:uid="{00000000-0005-0000-0000-000030030000}"/>
    <cellStyle name="Normal 11 4 11" xfId="785" xr:uid="{00000000-0005-0000-0000-000031030000}"/>
    <cellStyle name="Normal 11 4 11 2" xfId="786" xr:uid="{00000000-0005-0000-0000-000032030000}"/>
    <cellStyle name="Normal 11 4 12" xfId="787" xr:uid="{00000000-0005-0000-0000-000033030000}"/>
    <cellStyle name="Normal 11 4 2" xfId="788" xr:uid="{00000000-0005-0000-0000-000034030000}"/>
    <cellStyle name="Normal 11 4 2 2" xfId="789" xr:uid="{00000000-0005-0000-0000-000035030000}"/>
    <cellStyle name="Normal 11 4 2 2 2" xfId="790" xr:uid="{00000000-0005-0000-0000-000036030000}"/>
    <cellStyle name="Normal 11 4 2 2 2 2" xfId="791" xr:uid="{00000000-0005-0000-0000-000037030000}"/>
    <cellStyle name="Normal 11 4 2 2 2 2 2" xfId="792" xr:uid="{00000000-0005-0000-0000-000038030000}"/>
    <cellStyle name="Normal 11 4 2 2 2 3" xfId="793" xr:uid="{00000000-0005-0000-0000-000039030000}"/>
    <cellStyle name="Normal 11 4 2 2 3" xfId="794" xr:uid="{00000000-0005-0000-0000-00003A030000}"/>
    <cellStyle name="Normal 11 4 2 2 3 2" xfId="795" xr:uid="{00000000-0005-0000-0000-00003B030000}"/>
    <cellStyle name="Normal 11 4 2 2 4" xfId="796" xr:uid="{00000000-0005-0000-0000-00003C030000}"/>
    <cellStyle name="Normal 11 4 2 3" xfId="797" xr:uid="{00000000-0005-0000-0000-00003D030000}"/>
    <cellStyle name="Normal 11 4 2 3 2" xfId="798" xr:uid="{00000000-0005-0000-0000-00003E030000}"/>
    <cellStyle name="Normal 11 4 2 3 2 2" xfId="799" xr:uid="{00000000-0005-0000-0000-00003F030000}"/>
    <cellStyle name="Normal 11 4 2 3 3" xfId="800" xr:uid="{00000000-0005-0000-0000-000040030000}"/>
    <cellStyle name="Normal 11 4 2 4" xfId="801" xr:uid="{00000000-0005-0000-0000-000041030000}"/>
    <cellStyle name="Normal 11 4 2 4 2" xfId="802" xr:uid="{00000000-0005-0000-0000-000042030000}"/>
    <cellStyle name="Normal 11 4 2 5" xfId="803" xr:uid="{00000000-0005-0000-0000-000043030000}"/>
    <cellStyle name="Normal 11 4 3" xfId="804" xr:uid="{00000000-0005-0000-0000-000044030000}"/>
    <cellStyle name="Normal 11 4 3 2" xfId="805" xr:uid="{00000000-0005-0000-0000-000045030000}"/>
    <cellStyle name="Normal 11 4 3 2 2" xfId="806" xr:uid="{00000000-0005-0000-0000-000046030000}"/>
    <cellStyle name="Normal 11 4 3 2 2 2" xfId="807" xr:uid="{00000000-0005-0000-0000-000047030000}"/>
    <cellStyle name="Normal 11 4 3 2 2 2 2" xfId="808" xr:uid="{00000000-0005-0000-0000-000048030000}"/>
    <cellStyle name="Normal 11 4 3 2 2 3" xfId="809" xr:uid="{00000000-0005-0000-0000-000049030000}"/>
    <cellStyle name="Normal 11 4 3 2 3" xfId="810" xr:uid="{00000000-0005-0000-0000-00004A030000}"/>
    <cellStyle name="Normal 11 4 3 2 3 2" xfId="811" xr:uid="{00000000-0005-0000-0000-00004B030000}"/>
    <cellStyle name="Normal 11 4 3 2 4" xfId="812" xr:uid="{00000000-0005-0000-0000-00004C030000}"/>
    <cellStyle name="Normal 11 4 3 3" xfId="813" xr:uid="{00000000-0005-0000-0000-00004D030000}"/>
    <cellStyle name="Normal 11 4 3 3 2" xfId="814" xr:uid="{00000000-0005-0000-0000-00004E030000}"/>
    <cellStyle name="Normal 11 4 3 3 2 2" xfId="815" xr:uid="{00000000-0005-0000-0000-00004F030000}"/>
    <cellStyle name="Normal 11 4 3 3 3" xfId="816" xr:uid="{00000000-0005-0000-0000-000050030000}"/>
    <cellStyle name="Normal 11 4 3 4" xfId="817" xr:uid="{00000000-0005-0000-0000-000051030000}"/>
    <cellStyle name="Normal 11 4 3 4 2" xfId="818" xr:uid="{00000000-0005-0000-0000-000052030000}"/>
    <cellStyle name="Normal 11 4 3 5" xfId="819" xr:uid="{00000000-0005-0000-0000-000053030000}"/>
    <cellStyle name="Normal 11 4 4" xfId="820" xr:uid="{00000000-0005-0000-0000-000054030000}"/>
    <cellStyle name="Normal 11 4 4 2" xfId="821" xr:uid="{00000000-0005-0000-0000-000055030000}"/>
    <cellStyle name="Normal 11 4 4 2 2" xfId="822" xr:uid="{00000000-0005-0000-0000-000056030000}"/>
    <cellStyle name="Normal 11 4 4 2 2 2" xfId="823" xr:uid="{00000000-0005-0000-0000-000057030000}"/>
    <cellStyle name="Normal 11 4 4 2 2 2 2" xfId="824" xr:uid="{00000000-0005-0000-0000-000058030000}"/>
    <cellStyle name="Normal 11 4 4 2 2 3" xfId="825" xr:uid="{00000000-0005-0000-0000-000059030000}"/>
    <cellStyle name="Normal 11 4 4 2 3" xfId="826" xr:uid="{00000000-0005-0000-0000-00005A030000}"/>
    <cellStyle name="Normal 11 4 4 2 3 2" xfId="827" xr:uid="{00000000-0005-0000-0000-00005B030000}"/>
    <cellStyle name="Normal 11 4 4 2 4" xfId="828" xr:uid="{00000000-0005-0000-0000-00005C030000}"/>
    <cellStyle name="Normal 11 4 4 3" xfId="829" xr:uid="{00000000-0005-0000-0000-00005D030000}"/>
    <cellStyle name="Normal 11 4 4 3 2" xfId="830" xr:uid="{00000000-0005-0000-0000-00005E030000}"/>
    <cellStyle name="Normal 11 4 4 3 2 2" xfId="831" xr:uid="{00000000-0005-0000-0000-00005F030000}"/>
    <cellStyle name="Normal 11 4 4 3 3" xfId="832" xr:uid="{00000000-0005-0000-0000-000060030000}"/>
    <cellStyle name="Normal 11 4 4 4" xfId="833" xr:uid="{00000000-0005-0000-0000-000061030000}"/>
    <cellStyle name="Normal 11 4 4 4 2" xfId="834" xr:uid="{00000000-0005-0000-0000-000062030000}"/>
    <cellStyle name="Normal 11 4 4 5" xfId="835" xr:uid="{00000000-0005-0000-0000-000063030000}"/>
    <cellStyle name="Normal 11 4 5" xfId="836" xr:uid="{00000000-0005-0000-0000-000064030000}"/>
    <cellStyle name="Normal 11 4 5 2" xfId="837" xr:uid="{00000000-0005-0000-0000-000065030000}"/>
    <cellStyle name="Normal 11 4 5 2 2" xfId="838" xr:uid="{00000000-0005-0000-0000-000066030000}"/>
    <cellStyle name="Normal 11 4 5 2 2 2" xfId="839" xr:uid="{00000000-0005-0000-0000-000067030000}"/>
    <cellStyle name="Normal 11 4 5 2 2 2 2" xfId="840" xr:uid="{00000000-0005-0000-0000-000068030000}"/>
    <cellStyle name="Normal 11 4 5 2 2 3" xfId="841" xr:uid="{00000000-0005-0000-0000-000069030000}"/>
    <cellStyle name="Normal 11 4 5 2 3" xfId="842" xr:uid="{00000000-0005-0000-0000-00006A030000}"/>
    <cellStyle name="Normal 11 4 5 2 3 2" xfId="843" xr:uid="{00000000-0005-0000-0000-00006B030000}"/>
    <cellStyle name="Normal 11 4 5 2 4" xfId="844" xr:uid="{00000000-0005-0000-0000-00006C030000}"/>
    <cellStyle name="Normal 11 4 5 3" xfId="845" xr:uid="{00000000-0005-0000-0000-00006D030000}"/>
    <cellStyle name="Normal 11 4 5 3 2" xfId="846" xr:uid="{00000000-0005-0000-0000-00006E030000}"/>
    <cellStyle name="Normal 11 4 5 3 2 2" xfId="847" xr:uid="{00000000-0005-0000-0000-00006F030000}"/>
    <cellStyle name="Normal 11 4 5 3 3" xfId="848" xr:uid="{00000000-0005-0000-0000-000070030000}"/>
    <cellStyle name="Normal 11 4 5 4" xfId="849" xr:uid="{00000000-0005-0000-0000-000071030000}"/>
    <cellStyle name="Normal 11 4 5 4 2" xfId="850" xr:uid="{00000000-0005-0000-0000-000072030000}"/>
    <cellStyle name="Normal 11 4 5 5" xfId="851" xr:uid="{00000000-0005-0000-0000-000073030000}"/>
    <cellStyle name="Normal 11 4 6" xfId="852" xr:uid="{00000000-0005-0000-0000-000074030000}"/>
    <cellStyle name="Normal 11 4 6 2" xfId="853" xr:uid="{00000000-0005-0000-0000-000075030000}"/>
    <cellStyle name="Normal 11 4 6 2 2" xfId="854" xr:uid="{00000000-0005-0000-0000-000076030000}"/>
    <cellStyle name="Normal 11 4 6 2 2 2" xfId="855" xr:uid="{00000000-0005-0000-0000-000077030000}"/>
    <cellStyle name="Normal 11 4 6 2 2 2 2" xfId="856" xr:uid="{00000000-0005-0000-0000-000078030000}"/>
    <cellStyle name="Normal 11 4 6 2 2 3" xfId="857" xr:uid="{00000000-0005-0000-0000-000079030000}"/>
    <cellStyle name="Normal 11 4 6 2 3" xfId="858" xr:uid="{00000000-0005-0000-0000-00007A030000}"/>
    <cellStyle name="Normal 11 4 6 2 3 2" xfId="859" xr:uid="{00000000-0005-0000-0000-00007B030000}"/>
    <cellStyle name="Normal 11 4 6 2 4" xfId="860" xr:uid="{00000000-0005-0000-0000-00007C030000}"/>
    <cellStyle name="Normal 11 4 6 3" xfId="861" xr:uid="{00000000-0005-0000-0000-00007D030000}"/>
    <cellStyle name="Normal 11 4 6 3 2" xfId="862" xr:uid="{00000000-0005-0000-0000-00007E030000}"/>
    <cellStyle name="Normal 11 4 6 3 2 2" xfId="863" xr:uid="{00000000-0005-0000-0000-00007F030000}"/>
    <cellStyle name="Normal 11 4 6 3 3" xfId="864" xr:uid="{00000000-0005-0000-0000-000080030000}"/>
    <cellStyle name="Normal 11 4 6 4" xfId="865" xr:uid="{00000000-0005-0000-0000-000081030000}"/>
    <cellStyle name="Normal 11 4 6 4 2" xfId="866" xr:uid="{00000000-0005-0000-0000-000082030000}"/>
    <cellStyle name="Normal 11 4 6 5" xfId="867" xr:uid="{00000000-0005-0000-0000-000083030000}"/>
    <cellStyle name="Normal 11 4 7" xfId="868" xr:uid="{00000000-0005-0000-0000-000084030000}"/>
    <cellStyle name="Normal 11 4 7 2" xfId="869" xr:uid="{00000000-0005-0000-0000-000085030000}"/>
    <cellStyle name="Normal 11 4 7 2 2" xfId="870" xr:uid="{00000000-0005-0000-0000-000086030000}"/>
    <cellStyle name="Normal 11 4 7 2 2 2" xfId="871" xr:uid="{00000000-0005-0000-0000-000087030000}"/>
    <cellStyle name="Normal 11 4 7 2 2 2 2" xfId="872" xr:uid="{00000000-0005-0000-0000-000088030000}"/>
    <cellStyle name="Normal 11 4 7 2 2 3" xfId="873" xr:uid="{00000000-0005-0000-0000-000089030000}"/>
    <cellStyle name="Normal 11 4 7 2 3" xfId="874" xr:uid="{00000000-0005-0000-0000-00008A030000}"/>
    <cellStyle name="Normal 11 4 7 2 3 2" xfId="875" xr:uid="{00000000-0005-0000-0000-00008B030000}"/>
    <cellStyle name="Normal 11 4 7 2 4" xfId="876" xr:uid="{00000000-0005-0000-0000-00008C030000}"/>
    <cellStyle name="Normal 11 4 7 3" xfId="877" xr:uid="{00000000-0005-0000-0000-00008D030000}"/>
    <cellStyle name="Normal 11 4 7 3 2" xfId="878" xr:uid="{00000000-0005-0000-0000-00008E030000}"/>
    <cellStyle name="Normal 11 4 7 3 2 2" xfId="879" xr:uid="{00000000-0005-0000-0000-00008F030000}"/>
    <cellStyle name="Normal 11 4 7 3 3" xfId="880" xr:uid="{00000000-0005-0000-0000-000090030000}"/>
    <cellStyle name="Normal 11 4 7 4" xfId="881" xr:uid="{00000000-0005-0000-0000-000091030000}"/>
    <cellStyle name="Normal 11 4 7 4 2" xfId="882" xr:uid="{00000000-0005-0000-0000-000092030000}"/>
    <cellStyle name="Normal 11 4 7 5" xfId="883" xr:uid="{00000000-0005-0000-0000-000093030000}"/>
    <cellStyle name="Normal 11 4 7 6" xfId="884" xr:uid="{00000000-0005-0000-0000-000094030000}"/>
    <cellStyle name="Normal 11 4 8" xfId="885" xr:uid="{00000000-0005-0000-0000-000095030000}"/>
    <cellStyle name="Normal 11 4 8 10" xfId="886" xr:uid="{00000000-0005-0000-0000-000096030000}"/>
    <cellStyle name="Normal 11 4 8 10 2" xfId="887" xr:uid="{00000000-0005-0000-0000-000097030000}"/>
    <cellStyle name="Normal 11 4 8 10 2 2" xfId="888" xr:uid="{00000000-0005-0000-0000-000098030000}"/>
    <cellStyle name="Normal 11 4 8 10 2 3" xfId="889" xr:uid="{00000000-0005-0000-0000-000099030000}"/>
    <cellStyle name="Normal 11 4 8 10 3" xfId="890" xr:uid="{00000000-0005-0000-0000-00009A030000}"/>
    <cellStyle name="Normal 11 4 8 11" xfId="891" xr:uid="{00000000-0005-0000-0000-00009B030000}"/>
    <cellStyle name="Normal 11 4 8 12" xfId="892" xr:uid="{00000000-0005-0000-0000-00009C030000}"/>
    <cellStyle name="Normal 11 4 8 13" xfId="893" xr:uid="{00000000-0005-0000-0000-00009D030000}"/>
    <cellStyle name="Normal 11 4 8 14" xfId="2636" xr:uid="{00000000-0005-0000-0000-00009E030000}"/>
    <cellStyle name="Normal 11 4 8 2" xfId="894" xr:uid="{00000000-0005-0000-0000-00009F030000}"/>
    <cellStyle name="Normal 11 4 8 2 2" xfId="895" xr:uid="{00000000-0005-0000-0000-0000A0030000}"/>
    <cellStyle name="Normal 11 4 8 2 2 10" xfId="896" xr:uid="{00000000-0005-0000-0000-0000A1030000}"/>
    <cellStyle name="Normal 11 4 8 2 2 11" xfId="897" xr:uid="{00000000-0005-0000-0000-0000A2030000}"/>
    <cellStyle name="Normal 11 4 8 2 2 11 2" xfId="2604" xr:uid="{00000000-0005-0000-0000-0000A3030000}"/>
    <cellStyle name="Normal 11 4 8 2 2 11 2 2" xfId="2605" xr:uid="{00000000-0005-0000-0000-0000A4030000}"/>
    <cellStyle name="Normal 11 4 8 2 2 11 2 2 2" xfId="2606" xr:uid="{00000000-0005-0000-0000-0000A5030000}"/>
    <cellStyle name="Normal 11 4 8 2 2 11 2 3" xfId="2582" xr:uid="{00000000-0005-0000-0000-0000A6030000}"/>
    <cellStyle name="Normal 11 4 8 2 2 11 3" xfId="2637" xr:uid="{00000000-0005-0000-0000-0000A7030000}"/>
    <cellStyle name="Normal 11 4 8 2 2 12" xfId="898" xr:uid="{00000000-0005-0000-0000-0000A8030000}"/>
    <cellStyle name="Normal 11 4 8 2 2 13" xfId="899" xr:uid="{00000000-0005-0000-0000-0000A9030000}"/>
    <cellStyle name="Normal 11 4 8 2 2 14" xfId="2607" xr:uid="{00000000-0005-0000-0000-0000AA030000}"/>
    <cellStyle name="Normal 11 4 8 2 2 2" xfId="900" xr:uid="{00000000-0005-0000-0000-0000AB030000}"/>
    <cellStyle name="Normal 11 4 8 2 2 2 2" xfId="901" xr:uid="{00000000-0005-0000-0000-0000AC030000}"/>
    <cellStyle name="Normal 11 4 8 2 2 2 2 2" xfId="902" xr:uid="{00000000-0005-0000-0000-0000AD030000}"/>
    <cellStyle name="Normal 11 4 8 2 2 2 2 2 2" xfId="903" xr:uid="{00000000-0005-0000-0000-0000AE030000}"/>
    <cellStyle name="Normal 11 4 8 2 2 2 2 2 2 2" xfId="904" xr:uid="{00000000-0005-0000-0000-0000AF030000}"/>
    <cellStyle name="Normal 11 4 8 2 2 2 2 2 2 2 2" xfId="905" xr:uid="{00000000-0005-0000-0000-0000B0030000}"/>
    <cellStyle name="Normal 11 4 8 2 2 2 2 2 2 2 3" xfId="906" xr:uid="{00000000-0005-0000-0000-0000B1030000}"/>
    <cellStyle name="Normal 11 4 8 2 2 2 2 2 2 3" xfId="907" xr:uid="{00000000-0005-0000-0000-0000B2030000}"/>
    <cellStyle name="Normal 11 4 8 2 2 2 2 2 3" xfId="908" xr:uid="{00000000-0005-0000-0000-0000B3030000}"/>
    <cellStyle name="Normal 11 4 8 2 2 2 2 3" xfId="909" xr:uid="{00000000-0005-0000-0000-0000B4030000}"/>
    <cellStyle name="Normal 11 4 8 2 2 2 3" xfId="910" xr:uid="{00000000-0005-0000-0000-0000B5030000}"/>
    <cellStyle name="Normal 11 4 8 2 2 2 3 2" xfId="911" xr:uid="{00000000-0005-0000-0000-0000B6030000}"/>
    <cellStyle name="Normal 11 4 8 2 2 2 3 2 2" xfId="912" xr:uid="{00000000-0005-0000-0000-0000B7030000}"/>
    <cellStyle name="Normal 11 4 8 2 2 2 3 2 2 2" xfId="913" xr:uid="{00000000-0005-0000-0000-0000B8030000}"/>
    <cellStyle name="Normal 11 4 8 2 2 2 3 2 3" xfId="914" xr:uid="{00000000-0005-0000-0000-0000B9030000}"/>
    <cellStyle name="Normal 11 4 8 2 2 2 3 2 4" xfId="915" xr:uid="{00000000-0005-0000-0000-0000BA030000}"/>
    <cellStyle name="Normal 11 4 8 2 2 2 3 2 4 2" xfId="916" xr:uid="{00000000-0005-0000-0000-0000BB030000}"/>
    <cellStyle name="Normal 11 4 8 2 2 2 3 2 4 3" xfId="917" xr:uid="{00000000-0005-0000-0000-0000BC030000}"/>
    <cellStyle name="Normal 11 4 8 2 2 2 3 3" xfId="918" xr:uid="{00000000-0005-0000-0000-0000BD030000}"/>
    <cellStyle name="Normal 11 4 8 2 2 2 3 3 2" xfId="919" xr:uid="{00000000-0005-0000-0000-0000BE030000}"/>
    <cellStyle name="Normal 11 4 8 2 2 2 3 4" xfId="920" xr:uid="{00000000-0005-0000-0000-0000BF030000}"/>
    <cellStyle name="Normal 11 4 8 2 2 2 4" xfId="921" xr:uid="{00000000-0005-0000-0000-0000C0030000}"/>
    <cellStyle name="Normal 11 4 8 2 2 2 4 2" xfId="922" xr:uid="{00000000-0005-0000-0000-0000C1030000}"/>
    <cellStyle name="Normal 11 4 8 2 2 2 5" xfId="923" xr:uid="{00000000-0005-0000-0000-0000C2030000}"/>
    <cellStyle name="Normal 11 4 8 2 2 2 5 2" xfId="924" xr:uid="{00000000-0005-0000-0000-0000C3030000}"/>
    <cellStyle name="Normal 11 4 8 2 2 2 5 2 2" xfId="925" xr:uid="{00000000-0005-0000-0000-0000C4030000}"/>
    <cellStyle name="Normal 11 4 8 2 2 2 5 3" xfId="926" xr:uid="{00000000-0005-0000-0000-0000C5030000}"/>
    <cellStyle name="Normal 11 4 8 2 2 2 6" xfId="927" xr:uid="{00000000-0005-0000-0000-0000C6030000}"/>
    <cellStyle name="Normal 11 4 8 2 2 2 7" xfId="928" xr:uid="{00000000-0005-0000-0000-0000C7030000}"/>
    <cellStyle name="Normal 11 4 8 2 2 3" xfId="929" xr:uid="{00000000-0005-0000-0000-0000C8030000}"/>
    <cellStyle name="Normal 11 4 8 2 2 3 2" xfId="930" xr:uid="{00000000-0005-0000-0000-0000C9030000}"/>
    <cellStyle name="Normal 11 4 8 2 2 3 3" xfId="931" xr:uid="{00000000-0005-0000-0000-0000CA030000}"/>
    <cellStyle name="Normal 11 4 8 2 2 3 3 2" xfId="932" xr:uid="{00000000-0005-0000-0000-0000CB030000}"/>
    <cellStyle name="Normal 11 4 8 2 2 3 4" xfId="933" xr:uid="{00000000-0005-0000-0000-0000CC030000}"/>
    <cellStyle name="Normal 11 4 8 2 2 3 4 2" xfId="2608" xr:uid="{00000000-0005-0000-0000-0000CD030000}"/>
    <cellStyle name="Normal 11 4 8 2 2 4" xfId="934" xr:uid="{00000000-0005-0000-0000-0000CE030000}"/>
    <cellStyle name="Normal 11 4 8 2 2 4 2" xfId="935" xr:uid="{00000000-0005-0000-0000-0000CF030000}"/>
    <cellStyle name="Normal 11 4 8 2 2 4 3" xfId="936" xr:uid="{00000000-0005-0000-0000-0000D0030000}"/>
    <cellStyle name="Normal 11 4 8 2 2 4 3 2" xfId="937" xr:uid="{00000000-0005-0000-0000-0000D1030000}"/>
    <cellStyle name="Normal 11 4 8 2 2 5" xfId="938" xr:uid="{00000000-0005-0000-0000-0000D2030000}"/>
    <cellStyle name="Normal 11 4 8 2 2 6" xfId="939" xr:uid="{00000000-0005-0000-0000-0000D3030000}"/>
    <cellStyle name="Normal 11 4 8 2 2 6 2" xfId="940" xr:uid="{00000000-0005-0000-0000-0000D4030000}"/>
    <cellStyle name="Normal 11 4 8 2 2 6 2 2" xfId="941" xr:uid="{00000000-0005-0000-0000-0000D5030000}"/>
    <cellStyle name="Normal 11 4 8 2 2 7" xfId="942" xr:uid="{00000000-0005-0000-0000-0000D6030000}"/>
    <cellStyle name="Normal 11 4 8 2 2 7 2" xfId="943" xr:uid="{00000000-0005-0000-0000-0000D7030000}"/>
    <cellStyle name="Normal 11 4 8 2 2 8" xfId="944" xr:uid="{00000000-0005-0000-0000-0000D8030000}"/>
    <cellStyle name="Normal 11 4 8 2 2 9" xfId="945" xr:uid="{00000000-0005-0000-0000-0000D9030000}"/>
    <cellStyle name="Normal 11 4 8 2 3" xfId="946" xr:uid="{00000000-0005-0000-0000-0000DA030000}"/>
    <cellStyle name="Normal 11 4 8 2 3 2" xfId="947" xr:uid="{00000000-0005-0000-0000-0000DB030000}"/>
    <cellStyle name="Normal 11 4 8 2 3 2 2" xfId="948" xr:uid="{00000000-0005-0000-0000-0000DC030000}"/>
    <cellStyle name="Normal 11 4 8 2 3 3" xfId="949" xr:uid="{00000000-0005-0000-0000-0000DD030000}"/>
    <cellStyle name="Normal 11 4 8 2 4" xfId="950" xr:uid="{00000000-0005-0000-0000-0000DE030000}"/>
    <cellStyle name="Normal 11 4 8 2 4 2" xfId="951" xr:uid="{00000000-0005-0000-0000-0000DF030000}"/>
    <cellStyle name="Normal 11 4 8 2 4 2 2" xfId="952" xr:uid="{00000000-0005-0000-0000-0000E0030000}"/>
    <cellStyle name="Normal 11 4 8 2 4 2 2 2" xfId="953" xr:uid="{00000000-0005-0000-0000-0000E1030000}"/>
    <cellStyle name="Normal 11 4 8 2 4 2 2 2 2" xfId="954" xr:uid="{00000000-0005-0000-0000-0000E2030000}"/>
    <cellStyle name="Normal 11 4 8 2 4 2 2 2 2 2" xfId="955" xr:uid="{00000000-0005-0000-0000-0000E3030000}"/>
    <cellStyle name="Normal 11 4 8 2 4 2 2 2 3" xfId="956" xr:uid="{00000000-0005-0000-0000-0000E4030000}"/>
    <cellStyle name="Normal 11 4 8 2 4 2 2 2 4" xfId="957" xr:uid="{00000000-0005-0000-0000-0000E5030000}"/>
    <cellStyle name="Normal 11 4 8 2 4 2 2 2 4 2" xfId="958" xr:uid="{00000000-0005-0000-0000-0000E6030000}"/>
    <cellStyle name="Normal 11 4 8 2 4 2 2 2 4 3" xfId="959" xr:uid="{00000000-0005-0000-0000-0000E7030000}"/>
    <cellStyle name="Normal 11 4 8 2 4 2 2 2 4 4" xfId="960" xr:uid="{00000000-0005-0000-0000-0000E8030000}"/>
    <cellStyle name="Normal 11 4 8 2 4 2 2 3" xfId="961" xr:uid="{00000000-0005-0000-0000-0000E9030000}"/>
    <cellStyle name="Normal 11 4 8 2 4 2 2 3 2" xfId="962" xr:uid="{00000000-0005-0000-0000-0000EA030000}"/>
    <cellStyle name="Normal 11 4 8 2 4 2 2 4" xfId="963" xr:uid="{00000000-0005-0000-0000-0000EB030000}"/>
    <cellStyle name="Normal 11 4 8 2 4 2 3" xfId="964" xr:uid="{00000000-0005-0000-0000-0000EC030000}"/>
    <cellStyle name="Normal 11 4 8 2 4 2 3 2" xfId="965" xr:uid="{00000000-0005-0000-0000-0000ED030000}"/>
    <cellStyle name="Normal 11 4 8 2 4 2 4" xfId="966" xr:uid="{00000000-0005-0000-0000-0000EE030000}"/>
    <cellStyle name="Normal 11 4 8 2 4 2 4 2" xfId="967" xr:uid="{00000000-0005-0000-0000-0000EF030000}"/>
    <cellStyle name="Normal 11 4 8 2 4 2 4 2 2" xfId="968" xr:uid="{00000000-0005-0000-0000-0000F0030000}"/>
    <cellStyle name="Normal 11 4 8 2 4 2 4 3" xfId="969" xr:uid="{00000000-0005-0000-0000-0000F1030000}"/>
    <cellStyle name="Normal 11 4 8 2 4 2 5" xfId="970" xr:uid="{00000000-0005-0000-0000-0000F2030000}"/>
    <cellStyle name="Normal 11 4 8 2 4 2 6" xfId="971" xr:uid="{00000000-0005-0000-0000-0000F3030000}"/>
    <cellStyle name="Normal 11 4 8 2 4 3" xfId="972" xr:uid="{00000000-0005-0000-0000-0000F4030000}"/>
    <cellStyle name="Normal 11 4 8 2 4 3 2" xfId="973" xr:uid="{00000000-0005-0000-0000-0000F5030000}"/>
    <cellStyle name="Normal 11 4 8 2 4 4" xfId="974" xr:uid="{00000000-0005-0000-0000-0000F6030000}"/>
    <cellStyle name="Normal 11 4 8 2 4 4 2" xfId="975" xr:uid="{00000000-0005-0000-0000-0000F7030000}"/>
    <cellStyle name="Normal 11 4 8 2 4 4 2 2" xfId="976" xr:uid="{00000000-0005-0000-0000-0000F8030000}"/>
    <cellStyle name="Normal 11 4 8 2 4 4 3" xfId="977" xr:uid="{00000000-0005-0000-0000-0000F9030000}"/>
    <cellStyle name="Normal 11 4 8 2 4 5" xfId="978" xr:uid="{00000000-0005-0000-0000-0000FA030000}"/>
    <cellStyle name="Normal 11 4 8 2 5" xfId="979" xr:uid="{00000000-0005-0000-0000-0000FB030000}"/>
    <cellStyle name="Normal 11 4 8 2 5 2" xfId="980" xr:uid="{00000000-0005-0000-0000-0000FC030000}"/>
    <cellStyle name="Normal 11 4 8 2 5 2 2" xfId="981" xr:uid="{00000000-0005-0000-0000-0000FD030000}"/>
    <cellStyle name="Normal 11 4 8 2 5 3" xfId="982" xr:uid="{00000000-0005-0000-0000-0000FE030000}"/>
    <cellStyle name="Normal 11 4 8 2 5 4" xfId="983" xr:uid="{00000000-0005-0000-0000-0000FF030000}"/>
    <cellStyle name="Normal 11 4 8 2 6" xfId="984" xr:uid="{00000000-0005-0000-0000-000000040000}"/>
    <cellStyle name="Normal 11 4 8 2 6 2" xfId="985" xr:uid="{00000000-0005-0000-0000-000001040000}"/>
    <cellStyle name="Normal 11 4 8 2 7" xfId="986" xr:uid="{00000000-0005-0000-0000-000002040000}"/>
    <cellStyle name="Normal 11 4 8 2 8" xfId="987" xr:uid="{00000000-0005-0000-0000-000003040000}"/>
    <cellStyle name="Normal 11 4 8 3" xfId="988" xr:uid="{00000000-0005-0000-0000-000004040000}"/>
    <cellStyle name="Normal 11 4 8 3 2" xfId="989" xr:uid="{00000000-0005-0000-0000-000005040000}"/>
    <cellStyle name="Normal 11 4 8 3 2 2" xfId="990" xr:uid="{00000000-0005-0000-0000-000006040000}"/>
    <cellStyle name="Normal 11 4 8 3 2 2 2" xfId="991" xr:uid="{00000000-0005-0000-0000-000007040000}"/>
    <cellStyle name="Normal 11 4 8 3 2 3" xfId="992" xr:uid="{00000000-0005-0000-0000-000008040000}"/>
    <cellStyle name="Normal 11 4 8 3 3" xfId="993" xr:uid="{00000000-0005-0000-0000-000009040000}"/>
    <cellStyle name="Normal 11 4 8 3 3 2" xfId="994" xr:uid="{00000000-0005-0000-0000-00000A040000}"/>
    <cellStyle name="Normal 11 4 8 3 4" xfId="995" xr:uid="{00000000-0005-0000-0000-00000B040000}"/>
    <cellStyle name="Normal 11 4 8 3 4 2" xfId="996" xr:uid="{00000000-0005-0000-0000-00000C040000}"/>
    <cellStyle name="Normal 11 4 8 3 4 3" xfId="997" xr:uid="{00000000-0005-0000-0000-00000D040000}"/>
    <cellStyle name="Normal 11 4 8 3 5" xfId="998" xr:uid="{00000000-0005-0000-0000-00000E040000}"/>
    <cellStyle name="Normal 11 4 8 4" xfId="999" xr:uid="{00000000-0005-0000-0000-00000F040000}"/>
    <cellStyle name="Normal 11 4 8 4 2" xfId="1000" xr:uid="{00000000-0005-0000-0000-000010040000}"/>
    <cellStyle name="Normal 11 4 8 4 2 2" xfId="1001" xr:uid="{00000000-0005-0000-0000-000011040000}"/>
    <cellStyle name="Normal 11 4 8 4 2 2 2" xfId="1002" xr:uid="{00000000-0005-0000-0000-000012040000}"/>
    <cellStyle name="Normal 11 4 8 4 2 2 2 2" xfId="1003" xr:uid="{00000000-0005-0000-0000-000013040000}"/>
    <cellStyle name="Normal 11 4 8 4 2 2 2 3" xfId="1004" xr:uid="{00000000-0005-0000-0000-000014040000}"/>
    <cellStyle name="Normal 11 4 8 4 2 2 3" xfId="1005" xr:uid="{00000000-0005-0000-0000-000015040000}"/>
    <cellStyle name="Normal 11 4 8 4 2 3" xfId="1006" xr:uid="{00000000-0005-0000-0000-000016040000}"/>
    <cellStyle name="Normal 11 4 8 4 3" xfId="1007" xr:uid="{00000000-0005-0000-0000-000017040000}"/>
    <cellStyle name="Normal 11 4 8 5" xfId="1008" xr:uid="{00000000-0005-0000-0000-000018040000}"/>
    <cellStyle name="Normal 11 4 8 5 2" xfId="1009" xr:uid="{00000000-0005-0000-0000-000019040000}"/>
    <cellStyle name="Normal 11 4 8 5 2 2" xfId="1010" xr:uid="{00000000-0005-0000-0000-00001A040000}"/>
    <cellStyle name="Normal 11 4 8 5 2 2 2" xfId="1011" xr:uid="{00000000-0005-0000-0000-00001B040000}"/>
    <cellStyle name="Normal 11 4 8 5 2 3" xfId="1012" xr:uid="{00000000-0005-0000-0000-00001C040000}"/>
    <cellStyle name="Normal 11 4 8 5 2 4" xfId="1013" xr:uid="{00000000-0005-0000-0000-00001D040000}"/>
    <cellStyle name="Normal 11 4 8 5 2 4 2" xfId="1014" xr:uid="{00000000-0005-0000-0000-00001E040000}"/>
    <cellStyle name="Normal 11 4 8 5 2 4 3" xfId="1015" xr:uid="{00000000-0005-0000-0000-00001F040000}"/>
    <cellStyle name="Normal 11 4 8 5 2 4 4" xfId="1016" xr:uid="{00000000-0005-0000-0000-000020040000}"/>
    <cellStyle name="Normal 11 4 8 5 3" xfId="1017" xr:uid="{00000000-0005-0000-0000-000021040000}"/>
    <cellStyle name="Normal 11 4 8 5 3 2" xfId="1018" xr:uid="{00000000-0005-0000-0000-000022040000}"/>
    <cellStyle name="Normal 11 4 8 5 4" xfId="1019" xr:uid="{00000000-0005-0000-0000-000023040000}"/>
    <cellStyle name="Normal 11 4 8 6" xfId="1020" xr:uid="{00000000-0005-0000-0000-000024040000}"/>
    <cellStyle name="Normal 11 4 8 6 2" xfId="1021" xr:uid="{00000000-0005-0000-0000-000025040000}"/>
    <cellStyle name="Normal 11 4 8 6 2 2" xfId="1022" xr:uid="{00000000-0005-0000-0000-000026040000}"/>
    <cellStyle name="Normal 11 4 8 6 3" xfId="1023" xr:uid="{00000000-0005-0000-0000-000027040000}"/>
    <cellStyle name="Normal 11 4 8 7" xfId="1024" xr:uid="{00000000-0005-0000-0000-000028040000}"/>
    <cellStyle name="Normal 11 4 8 7 2" xfId="1025" xr:uid="{00000000-0005-0000-0000-000029040000}"/>
    <cellStyle name="Normal 11 4 8 8" xfId="1026" xr:uid="{00000000-0005-0000-0000-00002A040000}"/>
    <cellStyle name="Normal 11 4 8 8 2" xfId="1027" xr:uid="{00000000-0005-0000-0000-00002B040000}"/>
    <cellStyle name="Normal 11 4 8 9" xfId="1028" xr:uid="{00000000-0005-0000-0000-00002C040000}"/>
    <cellStyle name="Normal 11 4 8 9 2" xfId="1029" xr:uid="{00000000-0005-0000-0000-00002D040000}"/>
    <cellStyle name="Normal 11 4 8 9 2 2" xfId="1030" xr:uid="{00000000-0005-0000-0000-00002E040000}"/>
    <cellStyle name="Normal 11 4 8 9 3" xfId="1031" xr:uid="{00000000-0005-0000-0000-00002F040000}"/>
    <cellStyle name="Normal 11 4 9" xfId="1032" xr:uid="{00000000-0005-0000-0000-000030040000}"/>
    <cellStyle name="Normal 11 4 9 2" xfId="1033" xr:uid="{00000000-0005-0000-0000-000031040000}"/>
    <cellStyle name="Normal 11 4 9 2 2" xfId="1034" xr:uid="{00000000-0005-0000-0000-000032040000}"/>
    <cellStyle name="Normal 11 4 9 2 2 2" xfId="1035" xr:uid="{00000000-0005-0000-0000-000033040000}"/>
    <cellStyle name="Normal 11 4 9 2 3" xfId="1036" xr:uid="{00000000-0005-0000-0000-000034040000}"/>
    <cellStyle name="Normal 11 4 9 3" xfId="1037" xr:uid="{00000000-0005-0000-0000-000035040000}"/>
    <cellStyle name="Normal 11 4 9 3 2" xfId="1038" xr:uid="{00000000-0005-0000-0000-000036040000}"/>
    <cellStyle name="Normal 11 4 9 4" xfId="1039" xr:uid="{00000000-0005-0000-0000-000037040000}"/>
    <cellStyle name="Normal 11 5" xfId="1040" xr:uid="{00000000-0005-0000-0000-000038040000}"/>
    <cellStyle name="Normal 11 5 2" xfId="1041" xr:uid="{00000000-0005-0000-0000-000039040000}"/>
    <cellStyle name="Normal 11 5 2 2" xfId="1042" xr:uid="{00000000-0005-0000-0000-00003A040000}"/>
    <cellStyle name="Normal 11 5 2 2 2" xfId="1043" xr:uid="{00000000-0005-0000-0000-00003B040000}"/>
    <cellStyle name="Normal 11 5 2 2 2 2" xfId="1044" xr:uid="{00000000-0005-0000-0000-00003C040000}"/>
    <cellStyle name="Normal 11 5 2 2 2 2 2" xfId="1045" xr:uid="{00000000-0005-0000-0000-00003D040000}"/>
    <cellStyle name="Normal 11 5 2 2 2 3" xfId="1046" xr:uid="{00000000-0005-0000-0000-00003E040000}"/>
    <cellStyle name="Normal 11 5 2 2 3" xfId="1047" xr:uid="{00000000-0005-0000-0000-00003F040000}"/>
    <cellStyle name="Normal 11 5 2 2 3 2" xfId="1048" xr:uid="{00000000-0005-0000-0000-000040040000}"/>
    <cellStyle name="Normal 11 5 2 2 4" xfId="1049" xr:uid="{00000000-0005-0000-0000-000041040000}"/>
    <cellStyle name="Normal 11 5 2 3" xfId="1050" xr:uid="{00000000-0005-0000-0000-000042040000}"/>
    <cellStyle name="Normal 11 5 2 3 2" xfId="1051" xr:uid="{00000000-0005-0000-0000-000043040000}"/>
    <cellStyle name="Normal 11 5 2 3 2 2" xfId="1052" xr:uid="{00000000-0005-0000-0000-000044040000}"/>
    <cellStyle name="Normal 11 5 2 3 3" xfId="1053" xr:uid="{00000000-0005-0000-0000-000045040000}"/>
    <cellStyle name="Normal 11 5 2 4" xfId="1054" xr:uid="{00000000-0005-0000-0000-000046040000}"/>
    <cellStyle name="Normal 11 5 2 4 2" xfId="1055" xr:uid="{00000000-0005-0000-0000-000047040000}"/>
    <cellStyle name="Normal 11 5 2 5" xfId="1056" xr:uid="{00000000-0005-0000-0000-000048040000}"/>
    <cellStyle name="Normal 11 5 3" xfId="1057" xr:uid="{00000000-0005-0000-0000-000049040000}"/>
    <cellStyle name="Normal 11 5 3 2" xfId="1058" xr:uid="{00000000-0005-0000-0000-00004A040000}"/>
    <cellStyle name="Normal 11 5 3 2 2" xfId="1059" xr:uid="{00000000-0005-0000-0000-00004B040000}"/>
    <cellStyle name="Normal 11 5 3 2 2 2" xfId="1060" xr:uid="{00000000-0005-0000-0000-00004C040000}"/>
    <cellStyle name="Normal 11 5 3 2 2 2 2" xfId="1061" xr:uid="{00000000-0005-0000-0000-00004D040000}"/>
    <cellStyle name="Normal 11 5 3 2 2 3" xfId="1062" xr:uid="{00000000-0005-0000-0000-00004E040000}"/>
    <cellStyle name="Normal 11 5 3 2 3" xfId="1063" xr:uid="{00000000-0005-0000-0000-00004F040000}"/>
    <cellStyle name="Normal 11 5 3 2 3 2" xfId="1064" xr:uid="{00000000-0005-0000-0000-000050040000}"/>
    <cellStyle name="Normal 11 5 3 2 4" xfId="1065" xr:uid="{00000000-0005-0000-0000-000051040000}"/>
    <cellStyle name="Normal 11 5 3 3" xfId="1066" xr:uid="{00000000-0005-0000-0000-000052040000}"/>
    <cellStyle name="Normal 11 5 3 3 2" xfId="1067" xr:uid="{00000000-0005-0000-0000-000053040000}"/>
    <cellStyle name="Normal 11 5 3 3 2 2" xfId="1068" xr:uid="{00000000-0005-0000-0000-000054040000}"/>
    <cellStyle name="Normal 11 5 3 3 3" xfId="1069" xr:uid="{00000000-0005-0000-0000-000055040000}"/>
    <cellStyle name="Normal 11 5 3 4" xfId="1070" xr:uid="{00000000-0005-0000-0000-000056040000}"/>
    <cellStyle name="Normal 11 5 3 4 2" xfId="1071" xr:uid="{00000000-0005-0000-0000-000057040000}"/>
    <cellStyle name="Normal 11 5 3 4 2 2" xfId="1072" xr:uid="{00000000-0005-0000-0000-000058040000}"/>
    <cellStyle name="Normal 11 5 3 4 2 3" xfId="1073" xr:uid="{00000000-0005-0000-0000-000059040000}"/>
    <cellStyle name="Normal 11 5 3 4 3" xfId="1074" xr:uid="{00000000-0005-0000-0000-00005A040000}"/>
    <cellStyle name="Normal 11 5 3 4 4" xfId="1075" xr:uid="{00000000-0005-0000-0000-00005B040000}"/>
    <cellStyle name="Normal 11 5 3 4 4 2" xfId="1076" xr:uid="{00000000-0005-0000-0000-00005C040000}"/>
    <cellStyle name="Normal 11 5 3 4 4 2 2" xfId="1077" xr:uid="{00000000-0005-0000-0000-00005D040000}"/>
    <cellStyle name="Normal 11 5 3 5" xfId="1078" xr:uid="{00000000-0005-0000-0000-00005E040000}"/>
    <cellStyle name="Normal 11 5 3 5 2" xfId="1079" xr:uid="{00000000-0005-0000-0000-00005F040000}"/>
    <cellStyle name="Normal 11 5 3 6" xfId="1080" xr:uid="{00000000-0005-0000-0000-000060040000}"/>
    <cellStyle name="Normal 11 5 4" xfId="1081" xr:uid="{00000000-0005-0000-0000-000061040000}"/>
    <cellStyle name="Normal 11 5 4 2" xfId="1082" xr:uid="{00000000-0005-0000-0000-000062040000}"/>
    <cellStyle name="Normal 11 5 4 2 2" xfId="1083" xr:uid="{00000000-0005-0000-0000-000063040000}"/>
    <cellStyle name="Normal 11 5 4 2 2 2" xfId="1084" xr:uid="{00000000-0005-0000-0000-000064040000}"/>
    <cellStyle name="Normal 11 5 4 2 3" xfId="1085" xr:uid="{00000000-0005-0000-0000-000065040000}"/>
    <cellStyle name="Normal 11 5 4 3" xfId="1086" xr:uid="{00000000-0005-0000-0000-000066040000}"/>
    <cellStyle name="Normal 11 5 4 3 2" xfId="1087" xr:uid="{00000000-0005-0000-0000-000067040000}"/>
    <cellStyle name="Normal 11 5 4 3 2 2" xfId="1088" xr:uid="{00000000-0005-0000-0000-000068040000}"/>
    <cellStyle name="Normal 11 5 4 3 2 3" xfId="1089" xr:uid="{00000000-0005-0000-0000-000069040000}"/>
    <cellStyle name="Normal 11 5 4 3 3" xfId="1090" xr:uid="{00000000-0005-0000-0000-00006A040000}"/>
    <cellStyle name="Normal 11 5 4 3 3 2" xfId="1091" xr:uid="{00000000-0005-0000-0000-00006B040000}"/>
    <cellStyle name="Normal 11 5 4 3 4" xfId="1092" xr:uid="{00000000-0005-0000-0000-00006C040000}"/>
    <cellStyle name="Normal 11 5 4 3 5" xfId="1093" xr:uid="{00000000-0005-0000-0000-00006D040000}"/>
    <cellStyle name="Normal 11 5 4 3 5 2" xfId="1094" xr:uid="{00000000-0005-0000-0000-00006E040000}"/>
    <cellStyle name="Normal 11 5 4 3 5 3" xfId="1095" xr:uid="{00000000-0005-0000-0000-00006F040000}"/>
    <cellStyle name="Normal 11 5 4 4" xfId="1096" xr:uid="{00000000-0005-0000-0000-000070040000}"/>
    <cellStyle name="Normal 11 5 4 4 2" xfId="1097" xr:uid="{00000000-0005-0000-0000-000071040000}"/>
    <cellStyle name="Normal 11 5 4 5" xfId="1098" xr:uid="{00000000-0005-0000-0000-000072040000}"/>
    <cellStyle name="Normal 11 5 5" xfId="1099" xr:uid="{00000000-0005-0000-0000-000073040000}"/>
    <cellStyle name="Normal 11 5 5 2" xfId="1100" xr:uid="{00000000-0005-0000-0000-000074040000}"/>
    <cellStyle name="Normal 11 5 5 2 2" xfId="1101" xr:uid="{00000000-0005-0000-0000-000075040000}"/>
    <cellStyle name="Normal 11 5 5 3" xfId="1102" xr:uid="{00000000-0005-0000-0000-000076040000}"/>
    <cellStyle name="Normal 11 5 6" xfId="1103" xr:uid="{00000000-0005-0000-0000-000077040000}"/>
    <cellStyle name="Normal 11 5 6 2" xfId="1104" xr:uid="{00000000-0005-0000-0000-000078040000}"/>
    <cellStyle name="Normal 11 5 6 2 2" xfId="1105" xr:uid="{00000000-0005-0000-0000-000079040000}"/>
    <cellStyle name="Normal 11 5 6 3" xfId="1106" xr:uid="{00000000-0005-0000-0000-00007A040000}"/>
    <cellStyle name="Normal 11 5 7" xfId="1107" xr:uid="{00000000-0005-0000-0000-00007B040000}"/>
    <cellStyle name="Normal 11 5 7 2" xfId="1108" xr:uid="{00000000-0005-0000-0000-00007C040000}"/>
    <cellStyle name="Normal 11 5 8" xfId="1109" xr:uid="{00000000-0005-0000-0000-00007D040000}"/>
    <cellStyle name="Normal 11 6" xfId="1110" xr:uid="{00000000-0005-0000-0000-00007E040000}"/>
    <cellStyle name="Normal 11 6 2" xfId="1111" xr:uid="{00000000-0005-0000-0000-00007F040000}"/>
    <cellStyle name="Normal 11 6 2 2" xfId="1112" xr:uid="{00000000-0005-0000-0000-000080040000}"/>
    <cellStyle name="Normal 11 6 2 2 2" xfId="1113" xr:uid="{00000000-0005-0000-0000-000081040000}"/>
    <cellStyle name="Normal 11 6 2 2 2 2" xfId="1114" xr:uid="{00000000-0005-0000-0000-000082040000}"/>
    <cellStyle name="Normal 11 6 2 2 3" xfId="1115" xr:uid="{00000000-0005-0000-0000-000083040000}"/>
    <cellStyle name="Normal 11 6 2 3" xfId="1116" xr:uid="{00000000-0005-0000-0000-000084040000}"/>
    <cellStyle name="Normal 11 6 2 3 2" xfId="1117" xr:uid="{00000000-0005-0000-0000-000085040000}"/>
    <cellStyle name="Normal 11 6 2 3 3" xfId="1118" xr:uid="{00000000-0005-0000-0000-000086040000}"/>
    <cellStyle name="Normal 11 6 2 3 4" xfId="1119" xr:uid="{00000000-0005-0000-0000-000087040000}"/>
    <cellStyle name="Normal 11 6 2 4" xfId="1120" xr:uid="{00000000-0005-0000-0000-000088040000}"/>
    <cellStyle name="Normal 11 6 2 5" xfId="1121" xr:uid="{00000000-0005-0000-0000-000089040000}"/>
    <cellStyle name="Normal 11 6 2 6" xfId="1122" xr:uid="{00000000-0005-0000-0000-00008A040000}"/>
    <cellStyle name="Normal 11 6 2 7" xfId="1123" xr:uid="{00000000-0005-0000-0000-00008B040000}"/>
    <cellStyle name="Normal 11 6 2 8" xfId="1124" xr:uid="{00000000-0005-0000-0000-00008C040000}"/>
    <cellStyle name="Normal 11 6 3" xfId="1125" xr:uid="{00000000-0005-0000-0000-00008D040000}"/>
    <cellStyle name="Normal 11 6 3 2" xfId="1126" xr:uid="{00000000-0005-0000-0000-00008E040000}"/>
    <cellStyle name="Normal 11 6 3 2 2" xfId="1127" xr:uid="{00000000-0005-0000-0000-00008F040000}"/>
    <cellStyle name="Normal 11 6 3 3" xfId="1128" xr:uid="{00000000-0005-0000-0000-000090040000}"/>
    <cellStyle name="Normal 11 6 4" xfId="1129" xr:uid="{00000000-0005-0000-0000-000091040000}"/>
    <cellStyle name="Normal 11 6 4 2" xfId="1130" xr:uid="{00000000-0005-0000-0000-000092040000}"/>
    <cellStyle name="Normal 11 6 5" xfId="1131" xr:uid="{00000000-0005-0000-0000-000093040000}"/>
    <cellStyle name="Normal 11 7" xfId="1132" xr:uid="{00000000-0005-0000-0000-000094040000}"/>
    <cellStyle name="Normal 11 7 2" xfId="1133" xr:uid="{00000000-0005-0000-0000-000095040000}"/>
    <cellStyle name="Normal 11 7 2 2" xfId="1134" xr:uid="{00000000-0005-0000-0000-000096040000}"/>
    <cellStyle name="Normal 11 7 2 2 2" xfId="1135" xr:uid="{00000000-0005-0000-0000-000097040000}"/>
    <cellStyle name="Normal 11 7 2 2 2 2" xfId="1136" xr:uid="{00000000-0005-0000-0000-000098040000}"/>
    <cellStyle name="Normal 11 7 2 2 3" xfId="1137" xr:uid="{00000000-0005-0000-0000-000099040000}"/>
    <cellStyle name="Normal 11 7 2 3" xfId="1138" xr:uid="{00000000-0005-0000-0000-00009A040000}"/>
    <cellStyle name="Normal 11 7 2 3 2" xfId="1139" xr:uid="{00000000-0005-0000-0000-00009B040000}"/>
    <cellStyle name="Normal 11 7 2 4" xfId="1140" xr:uid="{00000000-0005-0000-0000-00009C040000}"/>
    <cellStyle name="Normal 11 7 3" xfId="1141" xr:uid="{00000000-0005-0000-0000-00009D040000}"/>
    <cellStyle name="Normal 11 7 3 2" xfId="1142" xr:uid="{00000000-0005-0000-0000-00009E040000}"/>
    <cellStyle name="Normal 11 7 3 2 2" xfId="1143" xr:uid="{00000000-0005-0000-0000-00009F040000}"/>
    <cellStyle name="Normal 11 7 3 3" xfId="1144" xr:uid="{00000000-0005-0000-0000-0000A0040000}"/>
    <cellStyle name="Normal 11 7 4" xfId="1145" xr:uid="{00000000-0005-0000-0000-0000A1040000}"/>
    <cellStyle name="Normal 11 7 4 2" xfId="1146" xr:uid="{00000000-0005-0000-0000-0000A2040000}"/>
    <cellStyle name="Normal 11 7 5" xfId="1147" xr:uid="{00000000-0005-0000-0000-0000A3040000}"/>
    <cellStyle name="Normal 11 8" xfId="1148" xr:uid="{00000000-0005-0000-0000-0000A4040000}"/>
    <cellStyle name="Normal 11 8 2" xfId="1149" xr:uid="{00000000-0005-0000-0000-0000A5040000}"/>
    <cellStyle name="Normal 11 8 2 2" xfId="1150" xr:uid="{00000000-0005-0000-0000-0000A6040000}"/>
    <cellStyle name="Normal 11 8 2 2 2" xfId="1151" xr:uid="{00000000-0005-0000-0000-0000A7040000}"/>
    <cellStyle name="Normal 11 8 2 2 2 2" xfId="1152" xr:uid="{00000000-0005-0000-0000-0000A8040000}"/>
    <cellStyle name="Normal 11 8 2 2 3" xfId="1153" xr:uid="{00000000-0005-0000-0000-0000A9040000}"/>
    <cellStyle name="Normal 11 8 2 3" xfId="1154" xr:uid="{00000000-0005-0000-0000-0000AA040000}"/>
    <cellStyle name="Normal 11 8 2 3 2" xfId="1155" xr:uid="{00000000-0005-0000-0000-0000AB040000}"/>
    <cellStyle name="Normal 11 8 2 4" xfId="1156" xr:uid="{00000000-0005-0000-0000-0000AC040000}"/>
    <cellStyle name="Normal 11 8 3" xfId="1157" xr:uid="{00000000-0005-0000-0000-0000AD040000}"/>
    <cellStyle name="Normal 11 8 3 2" xfId="1158" xr:uid="{00000000-0005-0000-0000-0000AE040000}"/>
    <cellStyle name="Normal 11 8 3 2 2" xfId="1159" xr:uid="{00000000-0005-0000-0000-0000AF040000}"/>
    <cellStyle name="Normal 11 8 3 3" xfId="1160" xr:uid="{00000000-0005-0000-0000-0000B0040000}"/>
    <cellStyle name="Normal 11 8 4" xfId="1161" xr:uid="{00000000-0005-0000-0000-0000B1040000}"/>
    <cellStyle name="Normal 11 8 4 2" xfId="1162" xr:uid="{00000000-0005-0000-0000-0000B2040000}"/>
    <cellStyle name="Normal 11 8 5" xfId="1163" xr:uid="{00000000-0005-0000-0000-0000B3040000}"/>
    <cellStyle name="Normal 11 9" xfId="1164" xr:uid="{00000000-0005-0000-0000-0000B4040000}"/>
    <cellStyle name="Normal 11 9 2" xfId="1165" xr:uid="{00000000-0005-0000-0000-0000B5040000}"/>
    <cellStyle name="Normal 11 9 2 2" xfId="1166" xr:uid="{00000000-0005-0000-0000-0000B6040000}"/>
    <cellStyle name="Normal 11 9 2 2 2" xfId="1167" xr:uid="{00000000-0005-0000-0000-0000B7040000}"/>
    <cellStyle name="Normal 11 9 2 2 2 2" xfId="1168" xr:uid="{00000000-0005-0000-0000-0000B8040000}"/>
    <cellStyle name="Normal 11 9 2 2 3" xfId="1169" xr:uid="{00000000-0005-0000-0000-0000B9040000}"/>
    <cellStyle name="Normal 11 9 2 3" xfId="1170" xr:uid="{00000000-0005-0000-0000-0000BA040000}"/>
    <cellStyle name="Normal 11 9 2 3 2" xfId="1171" xr:uid="{00000000-0005-0000-0000-0000BB040000}"/>
    <cellStyle name="Normal 11 9 2 4" xfId="1172" xr:uid="{00000000-0005-0000-0000-0000BC040000}"/>
    <cellStyle name="Normal 11 9 3" xfId="1173" xr:uid="{00000000-0005-0000-0000-0000BD040000}"/>
    <cellStyle name="Normal 11 9 3 2" xfId="1174" xr:uid="{00000000-0005-0000-0000-0000BE040000}"/>
    <cellStyle name="Normal 11 9 3 2 2" xfId="1175" xr:uid="{00000000-0005-0000-0000-0000BF040000}"/>
    <cellStyle name="Normal 11 9 3 3" xfId="1176" xr:uid="{00000000-0005-0000-0000-0000C0040000}"/>
    <cellStyle name="Normal 11 9 4" xfId="1177" xr:uid="{00000000-0005-0000-0000-0000C1040000}"/>
    <cellStyle name="Normal 11 9 4 2" xfId="1178" xr:uid="{00000000-0005-0000-0000-0000C2040000}"/>
    <cellStyle name="Normal 11 9 5" xfId="1179" xr:uid="{00000000-0005-0000-0000-0000C3040000}"/>
    <cellStyle name="Normal 12" xfId="1180" xr:uid="{00000000-0005-0000-0000-0000C4040000}"/>
    <cellStyle name="Normal 13" xfId="1181" xr:uid="{00000000-0005-0000-0000-0000C5040000}"/>
    <cellStyle name="Normal 13 10" xfId="1182" xr:uid="{00000000-0005-0000-0000-0000C6040000}"/>
    <cellStyle name="Normal 13 2" xfId="1183" xr:uid="{00000000-0005-0000-0000-0000C7040000}"/>
    <cellStyle name="Normal 13 2 2" xfId="1184" xr:uid="{00000000-0005-0000-0000-0000C8040000}"/>
    <cellStyle name="Normal 13 2 2 2" xfId="1185" xr:uid="{00000000-0005-0000-0000-0000C9040000}"/>
    <cellStyle name="Normal 13 2 2 2 2" xfId="1186" xr:uid="{00000000-0005-0000-0000-0000CA040000}"/>
    <cellStyle name="Normal 13 2 2 2 2 2" xfId="1187" xr:uid="{00000000-0005-0000-0000-0000CB040000}"/>
    <cellStyle name="Normal 13 2 2 2 3" xfId="1188" xr:uid="{00000000-0005-0000-0000-0000CC040000}"/>
    <cellStyle name="Normal 13 2 2 3" xfId="1189" xr:uid="{00000000-0005-0000-0000-0000CD040000}"/>
    <cellStyle name="Normal 13 2 2 3 2" xfId="1190" xr:uid="{00000000-0005-0000-0000-0000CE040000}"/>
    <cellStyle name="Normal 13 2 2 4" xfId="1191" xr:uid="{00000000-0005-0000-0000-0000CF040000}"/>
    <cellStyle name="Normal 13 2 3" xfId="1192" xr:uid="{00000000-0005-0000-0000-0000D0040000}"/>
    <cellStyle name="Normal 13 2 3 2" xfId="1193" xr:uid="{00000000-0005-0000-0000-0000D1040000}"/>
    <cellStyle name="Normal 13 2 3 2 2" xfId="1194" xr:uid="{00000000-0005-0000-0000-0000D2040000}"/>
    <cellStyle name="Normal 13 2 3 3" xfId="1195" xr:uid="{00000000-0005-0000-0000-0000D3040000}"/>
    <cellStyle name="Normal 13 2 4" xfId="1196" xr:uid="{00000000-0005-0000-0000-0000D4040000}"/>
    <cellStyle name="Normal 13 2 4 2" xfId="1197" xr:uid="{00000000-0005-0000-0000-0000D5040000}"/>
    <cellStyle name="Normal 13 2 5" xfId="1198" xr:uid="{00000000-0005-0000-0000-0000D6040000}"/>
    <cellStyle name="Normal 13 3" xfId="1199" xr:uid="{00000000-0005-0000-0000-0000D7040000}"/>
    <cellStyle name="Normal 13 3 2" xfId="1200" xr:uid="{00000000-0005-0000-0000-0000D8040000}"/>
    <cellStyle name="Normal 13 3 2 2" xfId="1201" xr:uid="{00000000-0005-0000-0000-0000D9040000}"/>
    <cellStyle name="Normal 13 3 2 2 2" xfId="1202" xr:uid="{00000000-0005-0000-0000-0000DA040000}"/>
    <cellStyle name="Normal 13 3 2 2 2 2" xfId="1203" xr:uid="{00000000-0005-0000-0000-0000DB040000}"/>
    <cellStyle name="Normal 13 3 2 2 3" xfId="1204" xr:uid="{00000000-0005-0000-0000-0000DC040000}"/>
    <cellStyle name="Normal 13 3 2 3" xfId="1205" xr:uid="{00000000-0005-0000-0000-0000DD040000}"/>
    <cellStyle name="Normal 13 3 2 3 2" xfId="1206" xr:uid="{00000000-0005-0000-0000-0000DE040000}"/>
    <cellStyle name="Normal 13 3 2 4" xfId="1207" xr:uid="{00000000-0005-0000-0000-0000DF040000}"/>
    <cellStyle name="Normal 13 3 3" xfId="1208" xr:uid="{00000000-0005-0000-0000-0000E0040000}"/>
    <cellStyle name="Normal 13 3 3 2" xfId="1209" xr:uid="{00000000-0005-0000-0000-0000E1040000}"/>
    <cellStyle name="Normal 13 3 3 2 2" xfId="1210" xr:uid="{00000000-0005-0000-0000-0000E2040000}"/>
    <cellStyle name="Normal 13 3 3 3" xfId="1211" xr:uid="{00000000-0005-0000-0000-0000E3040000}"/>
    <cellStyle name="Normal 13 3 4" xfId="1212" xr:uid="{00000000-0005-0000-0000-0000E4040000}"/>
    <cellStyle name="Normal 13 3 4 2" xfId="1213" xr:uid="{00000000-0005-0000-0000-0000E5040000}"/>
    <cellStyle name="Normal 13 3 5" xfId="1214" xr:uid="{00000000-0005-0000-0000-0000E6040000}"/>
    <cellStyle name="Normal 13 4" xfId="1215" xr:uid="{00000000-0005-0000-0000-0000E7040000}"/>
    <cellStyle name="Normal 13 4 2" xfId="1216" xr:uid="{00000000-0005-0000-0000-0000E8040000}"/>
    <cellStyle name="Normal 13 4 2 2" xfId="1217" xr:uid="{00000000-0005-0000-0000-0000E9040000}"/>
    <cellStyle name="Normal 13 4 2 2 2" xfId="1218" xr:uid="{00000000-0005-0000-0000-0000EA040000}"/>
    <cellStyle name="Normal 13 4 2 2 2 2" xfId="1219" xr:uid="{00000000-0005-0000-0000-0000EB040000}"/>
    <cellStyle name="Normal 13 4 2 2 3" xfId="1220" xr:uid="{00000000-0005-0000-0000-0000EC040000}"/>
    <cellStyle name="Normal 13 4 2 3" xfId="1221" xr:uid="{00000000-0005-0000-0000-0000ED040000}"/>
    <cellStyle name="Normal 13 4 2 3 2" xfId="1222" xr:uid="{00000000-0005-0000-0000-0000EE040000}"/>
    <cellStyle name="Normal 13 4 2 4" xfId="1223" xr:uid="{00000000-0005-0000-0000-0000EF040000}"/>
    <cellStyle name="Normal 13 4 3" xfId="1224" xr:uid="{00000000-0005-0000-0000-0000F0040000}"/>
    <cellStyle name="Normal 13 4 3 2" xfId="1225" xr:uid="{00000000-0005-0000-0000-0000F1040000}"/>
    <cellStyle name="Normal 13 4 3 2 2" xfId="1226" xr:uid="{00000000-0005-0000-0000-0000F2040000}"/>
    <cellStyle name="Normal 13 4 3 3" xfId="1227" xr:uid="{00000000-0005-0000-0000-0000F3040000}"/>
    <cellStyle name="Normal 13 4 4" xfId="1228" xr:uid="{00000000-0005-0000-0000-0000F4040000}"/>
    <cellStyle name="Normal 13 4 4 2" xfId="1229" xr:uid="{00000000-0005-0000-0000-0000F5040000}"/>
    <cellStyle name="Normal 13 4 5" xfId="1230" xr:uid="{00000000-0005-0000-0000-0000F6040000}"/>
    <cellStyle name="Normal 13 5" xfId="1231" xr:uid="{00000000-0005-0000-0000-0000F7040000}"/>
    <cellStyle name="Normal 13 5 2" xfId="1232" xr:uid="{00000000-0005-0000-0000-0000F8040000}"/>
    <cellStyle name="Normal 13 5 2 2" xfId="1233" xr:uid="{00000000-0005-0000-0000-0000F9040000}"/>
    <cellStyle name="Normal 13 5 2 2 2" xfId="1234" xr:uid="{00000000-0005-0000-0000-0000FA040000}"/>
    <cellStyle name="Normal 13 5 2 2 2 2" xfId="1235" xr:uid="{00000000-0005-0000-0000-0000FB040000}"/>
    <cellStyle name="Normal 13 5 2 2 3" xfId="1236" xr:uid="{00000000-0005-0000-0000-0000FC040000}"/>
    <cellStyle name="Normal 13 5 2 3" xfId="1237" xr:uid="{00000000-0005-0000-0000-0000FD040000}"/>
    <cellStyle name="Normal 13 5 2 3 2" xfId="1238" xr:uid="{00000000-0005-0000-0000-0000FE040000}"/>
    <cellStyle name="Normal 13 5 2 4" xfId="1239" xr:uid="{00000000-0005-0000-0000-0000FF040000}"/>
    <cellStyle name="Normal 13 5 3" xfId="1240" xr:uid="{00000000-0005-0000-0000-000000050000}"/>
    <cellStyle name="Normal 13 5 3 2" xfId="1241" xr:uid="{00000000-0005-0000-0000-000001050000}"/>
    <cellStyle name="Normal 13 5 3 2 2" xfId="1242" xr:uid="{00000000-0005-0000-0000-000002050000}"/>
    <cellStyle name="Normal 13 5 3 3" xfId="1243" xr:uid="{00000000-0005-0000-0000-000003050000}"/>
    <cellStyle name="Normal 13 5 4" xfId="1244" xr:uid="{00000000-0005-0000-0000-000004050000}"/>
    <cellStyle name="Normal 13 5 4 2" xfId="1245" xr:uid="{00000000-0005-0000-0000-000005050000}"/>
    <cellStyle name="Normal 13 5 5" xfId="1246" xr:uid="{00000000-0005-0000-0000-000006050000}"/>
    <cellStyle name="Normal 13 6" xfId="1247" xr:uid="{00000000-0005-0000-0000-000007050000}"/>
    <cellStyle name="Normal 13 6 2" xfId="1248" xr:uid="{00000000-0005-0000-0000-000008050000}"/>
    <cellStyle name="Normal 13 6 2 2" xfId="1249" xr:uid="{00000000-0005-0000-0000-000009050000}"/>
    <cellStyle name="Normal 13 6 2 2 2" xfId="1250" xr:uid="{00000000-0005-0000-0000-00000A050000}"/>
    <cellStyle name="Normal 13 6 2 2 2 2" xfId="1251" xr:uid="{00000000-0005-0000-0000-00000B050000}"/>
    <cellStyle name="Normal 13 6 2 2 3" xfId="1252" xr:uid="{00000000-0005-0000-0000-00000C050000}"/>
    <cellStyle name="Normal 13 6 2 3" xfId="1253" xr:uid="{00000000-0005-0000-0000-00000D050000}"/>
    <cellStyle name="Normal 13 6 2 3 2" xfId="1254" xr:uid="{00000000-0005-0000-0000-00000E050000}"/>
    <cellStyle name="Normal 13 6 2 4" xfId="1255" xr:uid="{00000000-0005-0000-0000-00000F050000}"/>
    <cellStyle name="Normal 13 6 3" xfId="1256" xr:uid="{00000000-0005-0000-0000-000010050000}"/>
    <cellStyle name="Normal 13 6 3 2" xfId="1257" xr:uid="{00000000-0005-0000-0000-000011050000}"/>
    <cellStyle name="Normal 13 6 3 2 2" xfId="1258" xr:uid="{00000000-0005-0000-0000-000012050000}"/>
    <cellStyle name="Normal 13 6 3 3" xfId="1259" xr:uid="{00000000-0005-0000-0000-000013050000}"/>
    <cellStyle name="Normal 13 6 4" xfId="1260" xr:uid="{00000000-0005-0000-0000-000014050000}"/>
    <cellStyle name="Normal 13 6 4 2" xfId="1261" xr:uid="{00000000-0005-0000-0000-000015050000}"/>
    <cellStyle name="Normal 13 6 5" xfId="1262" xr:uid="{00000000-0005-0000-0000-000016050000}"/>
    <cellStyle name="Normal 13 7" xfId="1263" xr:uid="{00000000-0005-0000-0000-000017050000}"/>
    <cellStyle name="Normal 13 7 2" xfId="1264" xr:uid="{00000000-0005-0000-0000-000018050000}"/>
    <cellStyle name="Normal 13 7 2 2" xfId="1265" xr:uid="{00000000-0005-0000-0000-000019050000}"/>
    <cellStyle name="Normal 13 7 2 2 2" xfId="1266" xr:uid="{00000000-0005-0000-0000-00001A050000}"/>
    <cellStyle name="Normal 13 7 2 3" xfId="1267" xr:uid="{00000000-0005-0000-0000-00001B050000}"/>
    <cellStyle name="Normal 13 7 3" xfId="1268" xr:uid="{00000000-0005-0000-0000-00001C050000}"/>
    <cellStyle name="Normal 13 7 3 2" xfId="1269" xr:uid="{00000000-0005-0000-0000-00001D050000}"/>
    <cellStyle name="Normal 13 7 4" xfId="1270" xr:uid="{00000000-0005-0000-0000-00001E050000}"/>
    <cellStyle name="Normal 13 8" xfId="1271" xr:uid="{00000000-0005-0000-0000-00001F050000}"/>
    <cellStyle name="Normal 13 8 2" xfId="1272" xr:uid="{00000000-0005-0000-0000-000020050000}"/>
    <cellStyle name="Normal 13 8 2 2" xfId="1273" xr:uid="{00000000-0005-0000-0000-000021050000}"/>
    <cellStyle name="Normal 13 8 3" xfId="1274" xr:uid="{00000000-0005-0000-0000-000022050000}"/>
    <cellStyle name="Normal 13 9" xfId="1275" xr:uid="{00000000-0005-0000-0000-000023050000}"/>
    <cellStyle name="Normal 13 9 2" xfId="1276" xr:uid="{00000000-0005-0000-0000-000024050000}"/>
    <cellStyle name="Normal 14" xfId="1277" xr:uid="{00000000-0005-0000-0000-000025050000}"/>
    <cellStyle name="Normal 14 10" xfId="1278" xr:uid="{00000000-0005-0000-0000-000026050000}"/>
    <cellStyle name="Normal 14 2" xfId="1279" xr:uid="{00000000-0005-0000-0000-000027050000}"/>
    <cellStyle name="Normal 14 2 2" xfId="1280" xr:uid="{00000000-0005-0000-0000-000028050000}"/>
    <cellStyle name="Normal 14 2 2 2" xfId="1281" xr:uid="{00000000-0005-0000-0000-000029050000}"/>
    <cellStyle name="Normal 14 2 2 2 2" xfId="1282" xr:uid="{00000000-0005-0000-0000-00002A050000}"/>
    <cellStyle name="Normal 14 2 2 2 2 2" xfId="1283" xr:uid="{00000000-0005-0000-0000-00002B050000}"/>
    <cellStyle name="Normal 14 2 2 2 3" xfId="1284" xr:uid="{00000000-0005-0000-0000-00002C050000}"/>
    <cellStyle name="Normal 14 2 2 3" xfId="1285" xr:uid="{00000000-0005-0000-0000-00002D050000}"/>
    <cellStyle name="Normal 14 2 2 3 2" xfId="1286" xr:uid="{00000000-0005-0000-0000-00002E050000}"/>
    <cellStyle name="Normal 14 2 2 4" xfId="1287" xr:uid="{00000000-0005-0000-0000-00002F050000}"/>
    <cellStyle name="Normal 14 2 3" xfId="1288" xr:uid="{00000000-0005-0000-0000-000030050000}"/>
    <cellStyle name="Normal 14 2 3 2" xfId="1289" xr:uid="{00000000-0005-0000-0000-000031050000}"/>
    <cellStyle name="Normal 14 2 3 2 2" xfId="1290" xr:uid="{00000000-0005-0000-0000-000032050000}"/>
    <cellStyle name="Normal 14 2 3 3" xfId="1291" xr:uid="{00000000-0005-0000-0000-000033050000}"/>
    <cellStyle name="Normal 14 2 4" xfId="1292" xr:uid="{00000000-0005-0000-0000-000034050000}"/>
    <cellStyle name="Normal 14 2 4 2" xfId="1293" xr:uid="{00000000-0005-0000-0000-000035050000}"/>
    <cellStyle name="Normal 14 2 5" xfId="1294" xr:uid="{00000000-0005-0000-0000-000036050000}"/>
    <cellStyle name="Normal 14 3" xfId="1295" xr:uid="{00000000-0005-0000-0000-000037050000}"/>
    <cellStyle name="Normal 14 3 2" xfId="1296" xr:uid="{00000000-0005-0000-0000-000038050000}"/>
    <cellStyle name="Normal 14 3 2 2" xfId="1297" xr:uid="{00000000-0005-0000-0000-000039050000}"/>
    <cellStyle name="Normal 14 3 2 2 2" xfId="1298" xr:uid="{00000000-0005-0000-0000-00003A050000}"/>
    <cellStyle name="Normal 14 3 2 2 2 2" xfId="1299" xr:uid="{00000000-0005-0000-0000-00003B050000}"/>
    <cellStyle name="Normal 14 3 2 2 3" xfId="1300" xr:uid="{00000000-0005-0000-0000-00003C050000}"/>
    <cellStyle name="Normal 14 3 2 3" xfId="1301" xr:uid="{00000000-0005-0000-0000-00003D050000}"/>
    <cellStyle name="Normal 14 3 2 3 2" xfId="1302" xr:uid="{00000000-0005-0000-0000-00003E050000}"/>
    <cellStyle name="Normal 14 3 2 4" xfId="1303" xr:uid="{00000000-0005-0000-0000-00003F050000}"/>
    <cellStyle name="Normal 14 3 3" xfId="1304" xr:uid="{00000000-0005-0000-0000-000040050000}"/>
    <cellStyle name="Normal 14 3 3 2" xfId="1305" xr:uid="{00000000-0005-0000-0000-000041050000}"/>
    <cellStyle name="Normal 14 3 3 2 2" xfId="1306" xr:uid="{00000000-0005-0000-0000-000042050000}"/>
    <cellStyle name="Normal 14 3 3 3" xfId="1307" xr:uid="{00000000-0005-0000-0000-000043050000}"/>
    <cellStyle name="Normal 14 3 4" xfId="1308" xr:uid="{00000000-0005-0000-0000-000044050000}"/>
    <cellStyle name="Normal 14 3 4 2" xfId="1309" xr:uid="{00000000-0005-0000-0000-000045050000}"/>
    <cellStyle name="Normal 14 3 5" xfId="1310" xr:uid="{00000000-0005-0000-0000-000046050000}"/>
    <cellStyle name="Normal 14 4" xfId="1311" xr:uid="{00000000-0005-0000-0000-000047050000}"/>
    <cellStyle name="Normal 14 4 2" xfId="1312" xr:uid="{00000000-0005-0000-0000-000048050000}"/>
    <cellStyle name="Normal 14 4 2 2" xfId="1313" xr:uid="{00000000-0005-0000-0000-000049050000}"/>
    <cellStyle name="Normal 14 4 2 2 2" xfId="1314" xr:uid="{00000000-0005-0000-0000-00004A050000}"/>
    <cellStyle name="Normal 14 4 2 2 2 2" xfId="1315" xr:uid="{00000000-0005-0000-0000-00004B050000}"/>
    <cellStyle name="Normal 14 4 2 2 3" xfId="1316" xr:uid="{00000000-0005-0000-0000-00004C050000}"/>
    <cellStyle name="Normal 14 4 2 3" xfId="1317" xr:uid="{00000000-0005-0000-0000-00004D050000}"/>
    <cellStyle name="Normal 14 4 2 3 2" xfId="1318" xr:uid="{00000000-0005-0000-0000-00004E050000}"/>
    <cellStyle name="Normal 14 4 2 4" xfId="1319" xr:uid="{00000000-0005-0000-0000-00004F050000}"/>
    <cellStyle name="Normal 14 4 3" xfId="1320" xr:uid="{00000000-0005-0000-0000-000050050000}"/>
    <cellStyle name="Normal 14 4 3 2" xfId="1321" xr:uid="{00000000-0005-0000-0000-000051050000}"/>
    <cellStyle name="Normal 14 4 3 2 2" xfId="1322" xr:uid="{00000000-0005-0000-0000-000052050000}"/>
    <cellStyle name="Normal 14 4 3 3" xfId="1323" xr:uid="{00000000-0005-0000-0000-000053050000}"/>
    <cellStyle name="Normal 14 4 4" xfId="1324" xr:uid="{00000000-0005-0000-0000-000054050000}"/>
    <cellStyle name="Normal 14 4 4 2" xfId="1325" xr:uid="{00000000-0005-0000-0000-000055050000}"/>
    <cellStyle name="Normal 14 4 5" xfId="1326" xr:uid="{00000000-0005-0000-0000-000056050000}"/>
    <cellStyle name="Normal 14 5" xfId="1327" xr:uid="{00000000-0005-0000-0000-000057050000}"/>
    <cellStyle name="Normal 14 5 2" xfId="1328" xr:uid="{00000000-0005-0000-0000-000058050000}"/>
    <cellStyle name="Normal 14 5 2 2" xfId="1329" xr:uid="{00000000-0005-0000-0000-000059050000}"/>
    <cellStyle name="Normal 14 5 2 2 2" xfId="1330" xr:uid="{00000000-0005-0000-0000-00005A050000}"/>
    <cellStyle name="Normal 14 5 2 2 2 2" xfId="1331" xr:uid="{00000000-0005-0000-0000-00005B050000}"/>
    <cellStyle name="Normal 14 5 2 2 3" xfId="1332" xr:uid="{00000000-0005-0000-0000-00005C050000}"/>
    <cellStyle name="Normal 14 5 2 3" xfId="1333" xr:uid="{00000000-0005-0000-0000-00005D050000}"/>
    <cellStyle name="Normal 14 5 2 3 2" xfId="1334" xr:uid="{00000000-0005-0000-0000-00005E050000}"/>
    <cellStyle name="Normal 14 5 2 4" xfId="1335" xr:uid="{00000000-0005-0000-0000-00005F050000}"/>
    <cellStyle name="Normal 14 5 3" xfId="1336" xr:uid="{00000000-0005-0000-0000-000060050000}"/>
    <cellStyle name="Normal 14 5 3 2" xfId="1337" xr:uid="{00000000-0005-0000-0000-000061050000}"/>
    <cellStyle name="Normal 14 5 3 2 2" xfId="1338" xr:uid="{00000000-0005-0000-0000-000062050000}"/>
    <cellStyle name="Normal 14 5 3 3" xfId="1339" xr:uid="{00000000-0005-0000-0000-000063050000}"/>
    <cellStyle name="Normal 14 5 4" xfId="1340" xr:uid="{00000000-0005-0000-0000-000064050000}"/>
    <cellStyle name="Normal 14 5 4 2" xfId="1341" xr:uid="{00000000-0005-0000-0000-000065050000}"/>
    <cellStyle name="Normal 14 5 5" xfId="1342" xr:uid="{00000000-0005-0000-0000-000066050000}"/>
    <cellStyle name="Normal 14 6" xfId="1343" xr:uid="{00000000-0005-0000-0000-000067050000}"/>
    <cellStyle name="Normal 14 6 2" xfId="1344" xr:uid="{00000000-0005-0000-0000-000068050000}"/>
    <cellStyle name="Normal 14 6 2 2" xfId="1345" xr:uid="{00000000-0005-0000-0000-000069050000}"/>
    <cellStyle name="Normal 14 6 2 2 2" xfId="1346" xr:uid="{00000000-0005-0000-0000-00006A050000}"/>
    <cellStyle name="Normal 14 6 2 2 2 2" xfId="1347" xr:uid="{00000000-0005-0000-0000-00006B050000}"/>
    <cellStyle name="Normal 14 6 2 2 3" xfId="1348" xr:uid="{00000000-0005-0000-0000-00006C050000}"/>
    <cellStyle name="Normal 14 6 2 3" xfId="1349" xr:uid="{00000000-0005-0000-0000-00006D050000}"/>
    <cellStyle name="Normal 14 6 2 3 2" xfId="1350" xr:uid="{00000000-0005-0000-0000-00006E050000}"/>
    <cellStyle name="Normal 14 6 2 4" xfId="1351" xr:uid="{00000000-0005-0000-0000-00006F050000}"/>
    <cellStyle name="Normal 14 6 3" xfId="1352" xr:uid="{00000000-0005-0000-0000-000070050000}"/>
    <cellStyle name="Normal 14 6 3 2" xfId="1353" xr:uid="{00000000-0005-0000-0000-000071050000}"/>
    <cellStyle name="Normal 14 6 3 2 2" xfId="1354" xr:uid="{00000000-0005-0000-0000-000072050000}"/>
    <cellStyle name="Normal 14 6 3 3" xfId="1355" xr:uid="{00000000-0005-0000-0000-000073050000}"/>
    <cellStyle name="Normal 14 6 4" xfId="1356" xr:uid="{00000000-0005-0000-0000-000074050000}"/>
    <cellStyle name="Normal 14 6 4 2" xfId="1357" xr:uid="{00000000-0005-0000-0000-000075050000}"/>
    <cellStyle name="Normal 14 6 5" xfId="1358" xr:uid="{00000000-0005-0000-0000-000076050000}"/>
    <cellStyle name="Normal 14 7" xfId="1359" xr:uid="{00000000-0005-0000-0000-000077050000}"/>
    <cellStyle name="Normal 14 7 2" xfId="1360" xr:uid="{00000000-0005-0000-0000-000078050000}"/>
    <cellStyle name="Normal 14 7 2 2" xfId="1361" xr:uid="{00000000-0005-0000-0000-000079050000}"/>
    <cellStyle name="Normal 14 7 2 2 2" xfId="1362" xr:uid="{00000000-0005-0000-0000-00007A050000}"/>
    <cellStyle name="Normal 14 7 2 3" xfId="1363" xr:uid="{00000000-0005-0000-0000-00007B050000}"/>
    <cellStyle name="Normal 14 7 3" xfId="1364" xr:uid="{00000000-0005-0000-0000-00007C050000}"/>
    <cellStyle name="Normal 14 7 3 2" xfId="1365" xr:uid="{00000000-0005-0000-0000-00007D050000}"/>
    <cellStyle name="Normal 14 7 4" xfId="1366" xr:uid="{00000000-0005-0000-0000-00007E050000}"/>
    <cellStyle name="Normal 14 8" xfId="1367" xr:uid="{00000000-0005-0000-0000-00007F050000}"/>
    <cellStyle name="Normal 14 8 2" xfId="1368" xr:uid="{00000000-0005-0000-0000-000080050000}"/>
    <cellStyle name="Normal 14 8 2 2" xfId="1369" xr:uid="{00000000-0005-0000-0000-000081050000}"/>
    <cellStyle name="Normal 14 8 3" xfId="1370" xr:uid="{00000000-0005-0000-0000-000082050000}"/>
    <cellStyle name="Normal 14 9" xfId="1371" xr:uid="{00000000-0005-0000-0000-000083050000}"/>
    <cellStyle name="Normal 14 9 2" xfId="1372" xr:uid="{00000000-0005-0000-0000-000084050000}"/>
    <cellStyle name="Normal 15" xfId="1373" xr:uid="{00000000-0005-0000-0000-000085050000}"/>
    <cellStyle name="Normal 15 2" xfId="1374" xr:uid="{00000000-0005-0000-0000-000086050000}"/>
    <cellStyle name="Normal 15 2 2" xfId="2609" xr:uid="{00000000-0005-0000-0000-000087050000}"/>
    <cellStyle name="Normal 15 3" xfId="1375" xr:uid="{00000000-0005-0000-0000-000088050000}"/>
    <cellStyle name="Normal 15 4" xfId="1376" xr:uid="{00000000-0005-0000-0000-000089050000}"/>
    <cellStyle name="Normal 15 5" xfId="1377" xr:uid="{00000000-0005-0000-0000-00008A050000}"/>
    <cellStyle name="Normal 15 6" xfId="1378" xr:uid="{00000000-0005-0000-0000-00008B050000}"/>
    <cellStyle name="Normal 15 7" xfId="1379" xr:uid="{00000000-0005-0000-0000-00008C050000}"/>
    <cellStyle name="Normal 16" xfId="1380" xr:uid="{00000000-0005-0000-0000-00008D050000}"/>
    <cellStyle name="Normal 16 2" xfId="1381" xr:uid="{00000000-0005-0000-0000-00008E050000}"/>
    <cellStyle name="Normal 16 2 2" xfId="2610" xr:uid="{00000000-0005-0000-0000-00008F050000}"/>
    <cellStyle name="Normal 16 3" xfId="1382" xr:uid="{00000000-0005-0000-0000-000090050000}"/>
    <cellStyle name="Normal 16 3 2" xfId="1383" xr:uid="{00000000-0005-0000-0000-000091050000}"/>
    <cellStyle name="Normal 16 4" xfId="1384" xr:uid="{00000000-0005-0000-0000-000092050000}"/>
    <cellStyle name="Normal 17" xfId="1385" xr:uid="{00000000-0005-0000-0000-000093050000}"/>
    <cellStyle name="Normal 17 2" xfId="1386" xr:uid="{00000000-0005-0000-0000-000094050000}"/>
    <cellStyle name="Normal 17 2 2" xfId="1387" xr:uid="{00000000-0005-0000-0000-000095050000}"/>
    <cellStyle name="Normal 17 2 2 2" xfId="1388" xr:uid="{00000000-0005-0000-0000-000096050000}"/>
    <cellStyle name="Normal 17 2 2 2 2" xfId="1389" xr:uid="{00000000-0005-0000-0000-000097050000}"/>
    <cellStyle name="Normal 17 2 2 3" xfId="1390" xr:uid="{00000000-0005-0000-0000-000098050000}"/>
    <cellStyle name="Normal 17 2 3" xfId="1391" xr:uid="{00000000-0005-0000-0000-000099050000}"/>
    <cellStyle name="Normal 17 2 3 2" xfId="1392" xr:uid="{00000000-0005-0000-0000-00009A050000}"/>
    <cellStyle name="Normal 17 2 4" xfId="1393" xr:uid="{00000000-0005-0000-0000-00009B050000}"/>
    <cellStyle name="Normal 17 2 4 2" xfId="1394" xr:uid="{00000000-0005-0000-0000-00009C050000}"/>
    <cellStyle name="Normal 17 2 5" xfId="1395" xr:uid="{00000000-0005-0000-0000-00009D050000}"/>
    <cellStyle name="Normal 17 3" xfId="1396" xr:uid="{00000000-0005-0000-0000-00009E050000}"/>
    <cellStyle name="Normal 17 3 2" xfId="1397" xr:uid="{00000000-0005-0000-0000-00009F050000}"/>
    <cellStyle name="Normal 17 3 2 2" xfId="1398" xr:uid="{00000000-0005-0000-0000-0000A0050000}"/>
    <cellStyle name="Normal 17 3 3" xfId="1399" xr:uid="{00000000-0005-0000-0000-0000A1050000}"/>
    <cellStyle name="Normal 17 4" xfId="1400" xr:uid="{00000000-0005-0000-0000-0000A2050000}"/>
    <cellStyle name="Normal 17 4 2" xfId="1401" xr:uid="{00000000-0005-0000-0000-0000A3050000}"/>
    <cellStyle name="Normal 17 5" xfId="1402" xr:uid="{00000000-0005-0000-0000-0000A4050000}"/>
    <cellStyle name="Normal 18" xfId="1403" xr:uid="{00000000-0005-0000-0000-0000A5050000}"/>
    <cellStyle name="Normal 18 2" xfId="1404" xr:uid="{00000000-0005-0000-0000-0000A6050000}"/>
    <cellStyle name="Normal 18 2 2" xfId="1405" xr:uid="{00000000-0005-0000-0000-0000A7050000}"/>
    <cellStyle name="Normal 18 2 2 2" xfId="1406" xr:uid="{00000000-0005-0000-0000-0000A8050000}"/>
    <cellStyle name="Normal 18 2 2 2 2" xfId="1407" xr:uid="{00000000-0005-0000-0000-0000A9050000}"/>
    <cellStyle name="Normal 18 2 2 2 2 2" xfId="1408" xr:uid="{00000000-0005-0000-0000-0000AA050000}"/>
    <cellStyle name="Normal 18 2 2 2 3" xfId="1409" xr:uid="{00000000-0005-0000-0000-0000AB050000}"/>
    <cellStyle name="Normal 18 2 2 3" xfId="1410" xr:uid="{00000000-0005-0000-0000-0000AC050000}"/>
    <cellStyle name="Normal 18 2 2 3 2" xfId="1411" xr:uid="{00000000-0005-0000-0000-0000AD050000}"/>
    <cellStyle name="Normal 18 2 2 4" xfId="1412" xr:uid="{00000000-0005-0000-0000-0000AE050000}"/>
    <cellStyle name="Normal 18 2 3" xfId="1413" xr:uid="{00000000-0005-0000-0000-0000AF050000}"/>
    <cellStyle name="Normal 18 2 3 2" xfId="1414" xr:uid="{00000000-0005-0000-0000-0000B0050000}"/>
    <cellStyle name="Normal 18 2 3 2 2" xfId="1415" xr:uid="{00000000-0005-0000-0000-0000B1050000}"/>
    <cellStyle name="Normal 18 2 3 3" xfId="1416" xr:uid="{00000000-0005-0000-0000-0000B2050000}"/>
    <cellStyle name="Normal 18 2 4" xfId="1417" xr:uid="{00000000-0005-0000-0000-0000B3050000}"/>
    <cellStyle name="Normal 18 2 4 2" xfId="1418" xr:uid="{00000000-0005-0000-0000-0000B4050000}"/>
    <cellStyle name="Normal 18 2 5" xfId="1419" xr:uid="{00000000-0005-0000-0000-0000B5050000}"/>
    <cellStyle name="Normal 18 3" xfId="1420" xr:uid="{00000000-0005-0000-0000-0000B6050000}"/>
    <cellStyle name="Normal 18 3 2" xfId="1421" xr:uid="{00000000-0005-0000-0000-0000B7050000}"/>
    <cellStyle name="Normal 18 3 2 2" xfId="1422" xr:uid="{00000000-0005-0000-0000-0000B8050000}"/>
    <cellStyle name="Normal 18 3 2 2 2" xfId="1423" xr:uid="{00000000-0005-0000-0000-0000B9050000}"/>
    <cellStyle name="Normal 18 3 2 2 2 2" xfId="1424" xr:uid="{00000000-0005-0000-0000-0000BA050000}"/>
    <cellStyle name="Normal 18 3 2 2 3" xfId="1425" xr:uid="{00000000-0005-0000-0000-0000BB050000}"/>
    <cellStyle name="Normal 18 3 2 3" xfId="1426" xr:uid="{00000000-0005-0000-0000-0000BC050000}"/>
    <cellStyle name="Normal 18 3 2 3 2" xfId="1427" xr:uid="{00000000-0005-0000-0000-0000BD050000}"/>
    <cellStyle name="Normal 18 3 2 4" xfId="1428" xr:uid="{00000000-0005-0000-0000-0000BE050000}"/>
    <cellStyle name="Normal 18 3 3" xfId="1429" xr:uid="{00000000-0005-0000-0000-0000BF050000}"/>
    <cellStyle name="Normal 18 3 3 2" xfId="1430" xr:uid="{00000000-0005-0000-0000-0000C0050000}"/>
    <cellStyle name="Normal 18 3 3 2 2" xfId="1431" xr:uid="{00000000-0005-0000-0000-0000C1050000}"/>
    <cellStyle name="Normal 18 3 3 3" xfId="1432" xr:uid="{00000000-0005-0000-0000-0000C2050000}"/>
    <cellStyle name="Normal 18 3 4" xfId="1433" xr:uid="{00000000-0005-0000-0000-0000C3050000}"/>
    <cellStyle name="Normal 18 3 4 2" xfId="1434" xr:uid="{00000000-0005-0000-0000-0000C4050000}"/>
    <cellStyle name="Normal 18 3 5" xfId="1435" xr:uid="{00000000-0005-0000-0000-0000C5050000}"/>
    <cellStyle name="Normal 18 4" xfId="1436" xr:uid="{00000000-0005-0000-0000-0000C6050000}"/>
    <cellStyle name="Normal 18 4 2" xfId="1437" xr:uid="{00000000-0005-0000-0000-0000C7050000}"/>
    <cellStyle name="Normal 18 4 2 2" xfId="1438" xr:uid="{00000000-0005-0000-0000-0000C8050000}"/>
    <cellStyle name="Normal 18 4 2 2 2" xfId="1439" xr:uid="{00000000-0005-0000-0000-0000C9050000}"/>
    <cellStyle name="Normal 18 4 2 3" xfId="1440" xr:uid="{00000000-0005-0000-0000-0000CA050000}"/>
    <cellStyle name="Normal 18 4 3" xfId="1441" xr:uid="{00000000-0005-0000-0000-0000CB050000}"/>
    <cellStyle name="Normal 18 4 3 2" xfId="1442" xr:uid="{00000000-0005-0000-0000-0000CC050000}"/>
    <cellStyle name="Normal 18 4 4" xfId="1443" xr:uid="{00000000-0005-0000-0000-0000CD050000}"/>
    <cellStyle name="Normal 18 5" xfId="1444" xr:uid="{00000000-0005-0000-0000-0000CE050000}"/>
    <cellStyle name="Normal 18 5 2" xfId="1445" xr:uid="{00000000-0005-0000-0000-0000CF050000}"/>
    <cellStyle name="Normal 18 5 2 2" xfId="1446" xr:uid="{00000000-0005-0000-0000-0000D0050000}"/>
    <cellStyle name="Normal 18 5 3" xfId="1447" xr:uid="{00000000-0005-0000-0000-0000D1050000}"/>
    <cellStyle name="Normal 18 6" xfId="1448" xr:uid="{00000000-0005-0000-0000-0000D2050000}"/>
    <cellStyle name="Normal 18 6 2" xfId="1449" xr:uid="{00000000-0005-0000-0000-0000D3050000}"/>
    <cellStyle name="Normal 18 7" xfId="1450" xr:uid="{00000000-0005-0000-0000-0000D4050000}"/>
    <cellStyle name="Normal 19" xfId="1451" xr:uid="{00000000-0005-0000-0000-0000D5050000}"/>
    <cellStyle name="Normal 19 2" xfId="1452" xr:uid="{00000000-0005-0000-0000-0000D6050000}"/>
    <cellStyle name="Normal 19 2 2" xfId="1453" xr:uid="{00000000-0005-0000-0000-0000D7050000}"/>
    <cellStyle name="Normal 19 3" xfId="1454" xr:uid="{00000000-0005-0000-0000-0000D8050000}"/>
    <cellStyle name="Normal 2" xfId="1455" xr:uid="{00000000-0005-0000-0000-0000D9050000}"/>
    <cellStyle name="Normal 2 10" xfId="1456" xr:uid="{00000000-0005-0000-0000-0000DA050000}"/>
    <cellStyle name="Normal 2 2" xfId="1457" xr:uid="{00000000-0005-0000-0000-0000DB050000}"/>
    <cellStyle name="Normal 2 2 2" xfId="1458" xr:uid="{00000000-0005-0000-0000-0000DC050000}"/>
    <cellStyle name="Normal 2 2 2 2" xfId="1459" xr:uid="{00000000-0005-0000-0000-0000DD050000}"/>
    <cellStyle name="Normal 2 2 2 3" xfId="1460" xr:uid="{00000000-0005-0000-0000-0000DE050000}"/>
    <cellStyle name="Normal 2 2 2 4" xfId="1461" xr:uid="{00000000-0005-0000-0000-0000DF050000}"/>
    <cellStyle name="Normal 2 2 2 5" xfId="1462" xr:uid="{00000000-0005-0000-0000-0000E0050000}"/>
    <cellStyle name="Normal 2 2 2 6" xfId="1463" xr:uid="{00000000-0005-0000-0000-0000E1050000}"/>
    <cellStyle name="Normal 2 2 2 7" xfId="2611" xr:uid="{00000000-0005-0000-0000-0000E2050000}"/>
    <cellStyle name="Normal 2 2 3" xfId="1464" xr:uid="{00000000-0005-0000-0000-0000E3050000}"/>
    <cellStyle name="Normal 2 2 4" xfId="1465" xr:uid="{00000000-0005-0000-0000-0000E4050000}"/>
    <cellStyle name="Normal 2 2 5" xfId="1466" xr:uid="{00000000-0005-0000-0000-0000E5050000}"/>
    <cellStyle name="Normal 2 2 6" xfId="1467" xr:uid="{00000000-0005-0000-0000-0000E6050000}"/>
    <cellStyle name="Normal 2 2 7" xfId="2612" xr:uid="{00000000-0005-0000-0000-0000E7050000}"/>
    <cellStyle name="Normal 2 3" xfId="1468" xr:uid="{00000000-0005-0000-0000-0000E8050000}"/>
    <cellStyle name="Normal 2 4" xfId="1469" xr:uid="{00000000-0005-0000-0000-0000E9050000}"/>
    <cellStyle name="Normal 2 4 2" xfId="2613" xr:uid="{00000000-0005-0000-0000-0000EA050000}"/>
    <cellStyle name="Normal 2 5" xfId="1470" xr:uid="{00000000-0005-0000-0000-0000EB050000}"/>
    <cellStyle name="Normal 2 6" xfId="1471" xr:uid="{00000000-0005-0000-0000-0000EC050000}"/>
    <cellStyle name="Normal 2 7" xfId="1472" xr:uid="{00000000-0005-0000-0000-0000ED050000}"/>
    <cellStyle name="Normal 2 8" xfId="1473" xr:uid="{00000000-0005-0000-0000-0000EE050000}"/>
    <cellStyle name="Normal 20" xfId="1474" xr:uid="{00000000-0005-0000-0000-0000EF050000}"/>
    <cellStyle name="Normal 20 2" xfId="1475" xr:uid="{00000000-0005-0000-0000-0000F0050000}"/>
    <cellStyle name="Normal 20 2 2" xfId="1476" xr:uid="{00000000-0005-0000-0000-0000F1050000}"/>
    <cellStyle name="Normal 20 2 2 2" xfId="1477" xr:uid="{00000000-0005-0000-0000-0000F2050000}"/>
    <cellStyle name="Normal 20 2 3" xfId="1478" xr:uid="{00000000-0005-0000-0000-0000F3050000}"/>
    <cellStyle name="Normal 20 3" xfId="1479" xr:uid="{00000000-0005-0000-0000-0000F4050000}"/>
    <cellStyle name="Normal 20 3 2" xfId="1480" xr:uid="{00000000-0005-0000-0000-0000F5050000}"/>
    <cellStyle name="Normal 20 4" xfId="1481" xr:uid="{00000000-0005-0000-0000-0000F6050000}"/>
    <cellStyle name="Normal 20 5" xfId="1482" xr:uid="{00000000-0005-0000-0000-0000F7050000}"/>
    <cellStyle name="Normal 20 5 2" xfId="1483" xr:uid="{00000000-0005-0000-0000-0000F8050000}"/>
    <cellStyle name="Normal 21" xfId="1484" xr:uid="{00000000-0005-0000-0000-0000F9050000}"/>
    <cellStyle name="Normal 21 2" xfId="1485" xr:uid="{00000000-0005-0000-0000-0000FA050000}"/>
    <cellStyle name="Normal 21 2 2" xfId="1486" xr:uid="{00000000-0005-0000-0000-0000FB050000}"/>
    <cellStyle name="Normal 21 2 2 2" xfId="1487" xr:uid="{00000000-0005-0000-0000-0000FC050000}"/>
    <cellStyle name="Normal 21 3" xfId="1488" xr:uid="{00000000-0005-0000-0000-0000FD050000}"/>
    <cellStyle name="Normal 21 3 2" xfId="1489" xr:uid="{00000000-0005-0000-0000-0000FE050000}"/>
    <cellStyle name="Normal 21 4" xfId="1490" xr:uid="{00000000-0005-0000-0000-0000FF050000}"/>
    <cellStyle name="Normal 21 4 2" xfId="1491" xr:uid="{00000000-0005-0000-0000-000000060000}"/>
    <cellStyle name="Normal 21 4 2 2" xfId="1492" xr:uid="{00000000-0005-0000-0000-000001060000}"/>
    <cellStyle name="Normal 21 5" xfId="1493" xr:uid="{00000000-0005-0000-0000-000002060000}"/>
    <cellStyle name="Normal 21 6" xfId="1494" xr:uid="{00000000-0005-0000-0000-000003060000}"/>
    <cellStyle name="Normal 21 7" xfId="1495" xr:uid="{00000000-0005-0000-0000-000004060000}"/>
    <cellStyle name="Normal 21 8" xfId="1496" xr:uid="{00000000-0005-0000-0000-000005060000}"/>
    <cellStyle name="Normal 22" xfId="1497" xr:uid="{00000000-0005-0000-0000-000006060000}"/>
    <cellStyle name="Normal 22 2" xfId="1498" xr:uid="{00000000-0005-0000-0000-000007060000}"/>
    <cellStyle name="Normal 23" xfId="1499" xr:uid="{00000000-0005-0000-0000-000008060000}"/>
    <cellStyle name="Normal 23 2" xfId="1500" xr:uid="{00000000-0005-0000-0000-000009060000}"/>
    <cellStyle name="Normal 23 2 2" xfId="1501" xr:uid="{00000000-0005-0000-0000-00000A060000}"/>
    <cellStyle name="Normal 23 3" xfId="1502" xr:uid="{00000000-0005-0000-0000-00000B060000}"/>
    <cellStyle name="Normal 23 4" xfId="1503" xr:uid="{00000000-0005-0000-0000-00000C060000}"/>
    <cellStyle name="Normal 23 4 2" xfId="1504" xr:uid="{00000000-0005-0000-0000-00000D060000}"/>
    <cellStyle name="Normal 23 4 2 2" xfId="1505" xr:uid="{00000000-0005-0000-0000-00000E060000}"/>
    <cellStyle name="Normal 23 5" xfId="1506" xr:uid="{00000000-0005-0000-0000-00000F060000}"/>
    <cellStyle name="Normal 23 6" xfId="1507" xr:uid="{00000000-0005-0000-0000-000010060000}"/>
    <cellStyle name="Normal 24" xfId="1508" xr:uid="{00000000-0005-0000-0000-000011060000}"/>
    <cellStyle name="Normal 24 2" xfId="1509" xr:uid="{00000000-0005-0000-0000-000012060000}"/>
    <cellStyle name="Normal 24 3" xfId="1510" xr:uid="{00000000-0005-0000-0000-000013060000}"/>
    <cellStyle name="Normal 24 4" xfId="1511" xr:uid="{00000000-0005-0000-0000-000014060000}"/>
    <cellStyle name="Normal 25" xfId="1512" xr:uid="{00000000-0005-0000-0000-000015060000}"/>
    <cellStyle name="Normal 25 2" xfId="1513" xr:uid="{00000000-0005-0000-0000-000016060000}"/>
    <cellStyle name="Normal 25 3" xfId="1514" xr:uid="{00000000-0005-0000-0000-000017060000}"/>
    <cellStyle name="Normal 26" xfId="1515" xr:uid="{00000000-0005-0000-0000-000018060000}"/>
    <cellStyle name="Normal 26 2" xfId="1516" xr:uid="{00000000-0005-0000-0000-000019060000}"/>
    <cellStyle name="Normal 27" xfId="1517" xr:uid="{00000000-0005-0000-0000-00001A060000}"/>
    <cellStyle name="Normal 28" xfId="1518" xr:uid="{00000000-0005-0000-0000-00001B060000}"/>
    <cellStyle name="Normal 28 2" xfId="1519" xr:uid="{00000000-0005-0000-0000-00001C060000}"/>
    <cellStyle name="Normal 28 2 2" xfId="1520" xr:uid="{00000000-0005-0000-0000-00001D060000}"/>
    <cellStyle name="Normal 28 2 2 2" xfId="2638" xr:uid="{00000000-0005-0000-0000-00001E060000}"/>
    <cellStyle name="Normal 29" xfId="1521" xr:uid="{00000000-0005-0000-0000-00001F060000}"/>
    <cellStyle name="Normal 3" xfId="1522" xr:uid="{00000000-0005-0000-0000-000020060000}"/>
    <cellStyle name="Normal 3 2" xfId="1523" xr:uid="{00000000-0005-0000-0000-000021060000}"/>
    <cellStyle name="Normal 3 2 2" xfId="2639" xr:uid="{00000000-0005-0000-0000-000022060000}"/>
    <cellStyle name="Normal 3 3" xfId="1524" xr:uid="{00000000-0005-0000-0000-000023060000}"/>
    <cellStyle name="Normal 3 3 2" xfId="2630" xr:uid="{00000000-0005-0000-0000-000024060000}"/>
    <cellStyle name="Normal 3 4" xfId="2614" xr:uid="{00000000-0005-0000-0000-000025060000}"/>
    <cellStyle name="Normal 30" xfId="1525" xr:uid="{00000000-0005-0000-0000-000026060000}"/>
    <cellStyle name="Normal 31" xfId="2615" xr:uid="{00000000-0005-0000-0000-000027060000}"/>
    <cellStyle name="Normal 32" xfId="2628" xr:uid="{00000000-0005-0000-0000-000028060000}"/>
    <cellStyle name="Normal 4" xfId="1526" xr:uid="{00000000-0005-0000-0000-000029060000}"/>
    <cellStyle name="Normal 4 2" xfId="2616" xr:uid="{00000000-0005-0000-0000-00002A060000}"/>
    <cellStyle name="Normal 5" xfId="1527" xr:uid="{00000000-0005-0000-0000-00002B060000}"/>
    <cellStyle name="Normal 5 10" xfId="1528" xr:uid="{00000000-0005-0000-0000-00002C060000}"/>
    <cellStyle name="Normal 5 2" xfId="1529" xr:uid="{00000000-0005-0000-0000-00002D060000}"/>
    <cellStyle name="Normal 5 2 2" xfId="1530" xr:uid="{00000000-0005-0000-0000-00002E060000}"/>
    <cellStyle name="Normal 5 2 2 2" xfId="1531" xr:uid="{00000000-0005-0000-0000-00002F060000}"/>
    <cellStyle name="Normal 5 2 2 2 2" xfId="1532" xr:uid="{00000000-0005-0000-0000-000030060000}"/>
    <cellStyle name="Normal 5 2 2 2 2 2" xfId="1533" xr:uid="{00000000-0005-0000-0000-000031060000}"/>
    <cellStyle name="Normal 5 2 2 2 3" xfId="1534" xr:uid="{00000000-0005-0000-0000-000032060000}"/>
    <cellStyle name="Normal 5 2 2 3" xfId="1535" xr:uid="{00000000-0005-0000-0000-000033060000}"/>
    <cellStyle name="Normal 5 2 2 3 2" xfId="1536" xr:uid="{00000000-0005-0000-0000-000034060000}"/>
    <cellStyle name="Normal 5 2 2 4" xfId="1537" xr:uid="{00000000-0005-0000-0000-000035060000}"/>
    <cellStyle name="Normal 5 2 3" xfId="1538" xr:uid="{00000000-0005-0000-0000-000036060000}"/>
    <cellStyle name="Normal 5 2 3 2" xfId="1539" xr:uid="{00000000-0005-0000-0000-000037060000}"/>
    <cellStyle name="Normal 5 2 3 2 2" xfId="1540" xr:uid="{00000000-0005-0000-0000-000038060000}"/>
    <cellStyle name="Normal 5 2 3 3" xfId="1541" xr:uid="{00000000-0005-0000-0000-000039060000}"/>
    <cellStyle name="Normal 5 2 4" xfId="1542" xr:uid="{00000000-0005-0000-0000-00003A060000}"/>
    <cellStyle name="Normal 5 2 4 2" xfId="1543" xr:uid="{00000000-0005-0000-0000-00003B060000}"/>
    <cellStyle name="Normal 5 2 5" xfId="1544" xr:uid="{00000000-0005-0000-0000-00003C060000}"/>
    <cellStyle name="Normal 5 3" xfId="1545" xr:uid="{00000000-0005-0000-0000-00003D060000}"/>
    <cellStyle name="Normal 5 3 2" xfId="1546" xr:uid="{00000000-0005-0000-0000-00003E060000}"/>
    <cellStyle name="Normal 5 3 2 2" xfId="1547" xr:uid="{00000000-0005-0000-0000-00003F060000}"/>
    <cellStyle name="Normal 5 3 2 2 2" xfId="1548" xr:uid="{00000000-0005-0000-0000-000040060000}"/>
    <cellStyle name="Normal 5 3 2 2 2 2" xfId="1549" xr:uid="{00000000-0005-0000-0000-000041060000}"/>
    <cellStyle name="Normal 5 3 2 2 3" xfId="1550" xr:uid="{00000000-0005-0000-0000-000042060000}"/>
    <cellStyle name="Normal 5 3 2 3" xfId="1551" xr:uid="{00000000-0005-0000-0000-000043060000}"/>
    <cellStyle name="Normal 5 3 2 3 2" xfId="1552" xr:uid="{00000000-0005-0000-0000-000044060000}"/>
    <cellStyle name="Normal 5 3 2 4" xfId="1553" xr:uid="{00000000-0005-0000-0000-000045060000}"/>
    <cellStyle name="Normal 5 3 3" xfId="1554" xr:uid="{00000000-0005-0000-0000-000046060000}"/>
    <cellStyle name="Normal 5 3 3 2" xfId="1555" xr:uid="{00000000-0005-0000-0000-000047060000}"/>
    <cellStyle name="Normal 5 3 3 2 2" xfId="1556" xr:uid="{00000000-0005-0000-0000-000048060000}"/>
    <cellStyle name="Normal 5 3 3 3" xfId="1557" xr:uid="{00000000-0005-0000-0000-000049060000}"/>
    <cellStyle name="Normal 5 3 4" xfId="1558" xr:uid="{00000000-0005-0000-0000-00004A060000}"/>
    <cellStyle name="Normal 5 3 4 2" xfId="1559" xr:uid="{00000000-0005-0000-0000-00004B060000}"/>
    <cellStyle name="Normal 5 3 5" xfId="1560" xr:uid="{00000000-0005-0000-0000-00004C060000}"/>
    <cellStyle name="Normal 5 4" xfId="1561" xr:uid="{00000000-0005-0000-0000-00004D060000}"/>
    <cellStyle name="Normal 5 4 2" xfId="1562" xr:uid="{00000000-0005-0000-0000-00004E060000}"/>
    <cellStyle name="Normal 5 4 2 2" xfId="1563" xr:uid="{00000000-0005-0000-0000-00004F060000}"/>
    <cellStyle name="Normal 5 4 2 2 2" xfId="1564" xr:uid="{00000000-0005-0000-0000-000050060000}"/>
    <cellStyle name="Normal 5 4 2 2 2 2" xfId="1565" xr:uid="{00000000-0005-0000-0000-000051060000}"/>
    <cellStyle name="Normal 5 4 2 2 3" xfId="1566" xr:uid="{00000000-0005-0000-0000-000052060000}"/>
    <cellStyle name="Normal 5 4 2 3" xfId="1567" xr:uid="{00000000-0005-0000-0000-000053060000}"/>
    <cellStyle name="Normal 5 4 2 3 2" xfId="1568" xr:uid="{00000000-0005-0000-0000-000054060000}"/>
    <cellStyle name="Normal 5 4 2 4" xfId="1569" xr:uid="{00000000-0005-0000-0000-000055060000}"/>
    <cellStyle name="Normal 5 4 3" xfId="1570" xr:uid="{00000000-0005-0000-0000-000056060000}"/>
    <cellStyle name="Normal 5 4 3 2" xfId="1571" xr:uid="{00000000-0005-0000-0000-000057060000}"/>
    <cellStyle name="Normal 5 4 3 2 2" xfId="1572" xr:uid="{00000000-0005-0000-0000-000058060000}"/>
    <cellStyle name="Normal 5 4 3 3" xfId="1573" xr:uid="{00000000-0005-0000-0000-000059060000}"/>
    <cellStyle name="Normal 5 4 4" xfId="1574" xr:uid="{00000000-0005-0000-0000-00005A060000}"/>
    <cellStyle name="Normal 5 4 4 2" xfId="1575" xr:uid="{00000000-0005-0000-0000-00005B060000}"/>
    <cellStyle name="Normal 5 4 5" xfId="1576" xr:uid="{00000000-0005-0000-0000-00005C060000}"/>
    <cellStyle name="Normal 5 5" xfId="1577" xr:uid="{00000000-0005-0000-0000-00005D060000}"/>
    <cellStyle name="Normal 5 5 2" xfId="1578" xr:uid="{00000000-0005-0000-0000-00005E060000}"/>
    <cellStyle name="Normal 5 5 2 2" xfId="1579" xr:uid="{00000000-0005-0000-0000-00005F060000}"/>
    <cellStyle name="Normal 5 5 2 2 2" xfId="1580" xr:uid="{00000000-0005-0000-0000-000060060000}"/>
    <cellStyle name="Normal 5 5 2 2 2 2" xfId="1581" xr:uid="{00000000-0005-0000-0000-000061060000}"/>
    <cellStyle name="Normal 5 5 2 2 3" xfId="1582" xr:uid="{00000000-0005-0000-0000-000062060000}"/>
    <cellStyle name="Normal 5 5 2 3" xfId="1583" xr:uid="{00000000-0005-0000-0000-000063060000}"/>
    <cellStyle name="Normal 5 5 2 3 2" xfId="1584" xr:uid="{00000000-0005-0000-0000-000064060000}"/>
    <cellStyle name="Normal 5 5 2 4" xfId="1585" xr:uid="{00000000-0005-0000-0000-000065060000}"/>
    <cellStyle name="Normal 5 5 3" xfId="1586" xr:uid="{00000000-0005-0000-0000-000066060000}"/>
    <cellStyle name="Normal 5 5 3 2" xfId="1587" xr:uid="{00000000-0005-0000-0000-000067060000}"/>
    <cellStyle name="Normal 5 5 3 2 2" xfId="1588" xr:uid="{00000000-0005-0000-0000-000068060000}"/>
    <cellStyle name="Normal 5 5 3 3" xfId="1589" xr:uid="{00000000-0005-0000-0000-000069060000}"/>
    <cellStyle name="Normal 5 5 4" xfId="1590" xr:uid="{00000000-0005-0000-0000-00006A060000}"/>
    <cellStyle name="Normal 5 5 4 2" xfId="1591" xr:uid="{00000000-0005-0000-0000-00006B060000}"/>
    <cellStyle name="Normal 5 5 5" xfId="1592" xr:uid="{00000000-0005-0000-0000-00006C060000}"/>
    <cellStyle name="Normal 5 6" xfId="1593" xr:uid="{00000000-0005-0000-0000-00006D060000}"/>
    <cellStyle name="Normal 5 6 2" xfId="1594" xr:uid="{00000000-0005-0000-0000-00006E060000}"/>
    <cellStyle name="Normal 5 6 2 2" xfId="1595" xr:uid="{00000000-0005-0000-0000-00006F060000}"/>
    <cellStyle name="Normal 5 6 2 2 2" xfId="1596" xr:uid="{00000000-0005-0000-0000-000070060000}"/>
    <cellStyle name="Normal 5 6 2 2 2 2" xfId="1597" xr:uid="{00000000-0005-0000-0000-000071060000}"/>
    <cellStyle name="Normal 5 6 2 2 3" xfId="1598" xr:uid="{00000000-0005-0000-0000-000072060000}"/>
    <cellStyle name="Normal 5 6 2 3" xfId="1599" xr:uid="{00000000-0005-0000-0000-000073060000}"/>
    <cellStyle name="Normal 5 6 2 3 2" xfId="1600" xr:uid="{00000000-0005-0000-0000-000074060000}"/>
    <cellStyle name="Normal 5 6 2 4" xfId="1601" xr:uid="{00000000-0005-0000-0000-000075060000}"/>
    <cellStyle name="Normal 5 6 3" xfId="1602" xr:uid="{00000000-0005-0000-0000-000076060000}"/>
    <cellStyle name="Normal 5 6 3 2" xfId="1603" xr:uid="{00000000-0005-0000-0000-000077060000}"/>
    <cellStyle name="Normal 5 6 3 2 2" xfId="1604" xr:uid="{00000000-0005-0000-0000-000078060000}"/>
    <cellStyle name="Normal 5 6 3 3" xfId="1605" xr:uid="{00000000-0005-0000-0000-000079060000}"/>
    <cellStyle name="Normal 5 6 4" xfId="1606" xr:uid="{00000000-0005-0000-0000-00007A060000}"/>
    <cellStyle name="Normal 5 6 4 2" xfId="1607" xr:uid="{00000000-0005-0000-0000-00007B060000}"/>
    <cellStyle name="Normal 5 6 5" xfId="1608" xr:uid="{00000000-0005-0000-0000-00007C060000}"/>
    <cellStyle name="Normal 5 7" xfId="1609" xr:uid="{00000000-0005-0000-0000-00007D060000}"/>
    <cellStyle name="Normal 5 7 2" xfId="1610" xr:uid="{00000000-0005-0000-0000-00007E060000}"/>
    <cellStyle name="Normal 5 7 2 2" xfId="1611" xr:uid="{00000000-0005-0000-0000-00007F060000}"/>
    <cellStyle name="Normal 5 7 2 2 2" xfId="1612" xr:uid="{00000000-0005-0000-0000-000080060000}"/>
    <cellStyle name="Normal 5 7 2 3" xfId="1613" xr:uid="{00000000-0005-0000-0000-000081060000}"/>
    <cellStyle name="Normal 5 7 3" xfId="1614" xr:uid="{00000000-0005-0000-0000-000082060000}"/>
    <cellStyle name="Normal 5 7 3 2" xfId="1615" xr:uid="{00000000-0005-0000-0000-000083060000}"/>
    <cellStyle name="Normal 5 7 4" xfId="1616" xr:uid="{00000000-0005-0000-0000-000084060000}"/>
    <cellStyle name="Normal 5 8" xfId="1617" xr:uid="{00000000-0005-0000-0000-000085060000}"/>
    <cellStyle name="Normal 5 8 2" xfId="1618" xr:uid="{00000000-0005-0000-0000-000086060000}"/>
    <cellStyle name="Normal 5 8 2 2" xfId="1619" xr:uid="{00000000-0005-0000-0000-000087060000}"/>
    <cellStyle name="Normal 5 8 3" xfId="1620" xr:uid="{00000000-0005-0000-0000-000088060000}"/>
    <cellStyle name="Normal 5 9" xfId="1621" xr:uid="{00000000-0005-0000-0000-000089060000}"/>
    <cellStyle name="Normal 5 9 2" xfId="1622" xr:uid="{00000000-0005-0000-0000-00008A060000}"/>
    <cellStyle name="Normal 6" xfId="1623" xr:uid="{00000000-0005-0000-0000-00008B060000}"/>
    <cellStyle name="Normal 6 2" xfId="1624" xr:uid="{00000000-0005-0000-0000-00008C060000}"/>
    <cellStyle name="Normal 6 2 10" xfId="1625" xr:uid="{00000000-0005-0000-0000-00008D060000}"/>
    <cellStyle name="Normal 6 2 2" xfId="1626" xr:uid="{00000000-0005-0000-0000-00008E060000}"/>
    <cellStyle name="Normal 6 2 2 2" xfId="1627" xr:uid="{00000000-0005-0000-0000-00008F060000}"/>
    <cellStyle name="Normal 6 2 2 2 2" xfId="1628" xr:uid="{00000000-0005-0000-0000-000090060000}"/>
    <cellStyle name="Normal 6 2 2 2 2 2" xfId="1629" xr:uid="{00000000-0005-0000-0000-000091060000}"/>
    <cellStyle name="Normal 6 2 2 2 2 2 2" xfId="1630" xr:uid="{00000000-0005-0000-0000-000092060000}"/>
    <cellStyle name="Normal 6 2 2 2 2 3" xfId="1631" xr:uid="{00000000-0005-0000-0000-000093060000}"/>
    <cellStyle name="Normal 6 2 2 2 3" xfId="1632" xr:uid="{00000000-0005-0000-0000-000094060000}"/>
    <cellStyle name="Normal 6 2 2 2 3 2" xfId="1633" xr:uid="{00000000-0005-0000-0000-000095060000}"/>
    <cellStyle name="Normal 6 2 2 2 4" xfId="1634" xr:uid="{00000000-0005-0000-0000-000096060000}"/>
    <cellStyle name="Normal 6 2 2 3" xfId="1635" xr:uid="{00000000-0005-0000-0000-000097060000}"/>
    <cellStyle name="Normal 6 2 2 3 2" xfId="1636" xr:uid="{00000000-0005-0000-0000-000098060000}"/>
    <cellStyle name="Normal 6 2 2 3 2 2" xfId="1637" xr:uid="{00000000-0005-0000-0000-000099060000}"/>
    <cellStyle name="Normal 6 2 2 3 3" xfId="1638" xr:uid="{00000000-0005-0000-0000-00009A060000}"/>
    <cellStyle name="Normal 6 2 2 4" xfId="1639" xr:uid="{00000000-0005-0000-0000-00009B060000}"/>
    <cellStyle name="Normal 6 2 2 4 2" xfId="1640" xr:uid="{00000000-0005-0000-0000-00009C060000}"/>
    <cellStyle name="Normal 6 2 2 5" xfId="1641" xr:uid="{00000000-0005-0000-0000-00009D060000}"/>
    <cellStyle name="Normal 6 2 3" xfId="1642" xr:uid="{00000000-0005-0000-0000-00009E060000}"/>
    <cellStyle name="Normal 6 2 3 2" xfId="1643" xr:uid="{00000000-0005-0000-0000-00009F060000}"/>
    <cellStyle name="Normal 6 2 3 2 2" xfId="1644" xr:uid="{00000000-0005-0000-0000-0000A0060000}"/>
    <cellStyle name="Normal 6 2 3 2 2 2" xfId="1645" xr:uid="{00000000-0005-0000-0000-0000A1060000}"/>
    <cellStyle name="Normal 6 2 3 2 2 2 2" xfId="1646" xr:uid="{00000000-0005-0000-0000-0000A2060000}"/>
    <cellStyle name="Normal 6 2 3 2 2 3" xfId="1647" xr:uid="{00000000-0005-0000-0000-0000A3060000}"/>
    <cellStyle name="Normal 6 2 3 2 3" xfId="1648" xr:uid="{00000000-0005-0000-0000-0000A4060000}"/>
    <cellStyle name="Normal 6 2 3 2 3 2" xfId="1649" xr:uid="{00000000-0005-0000-0000-0000A5060000}"/>
    <cellStyle name="Normal 6 2 3 2 4" xfId="1650" xr:uid="{00000000-0005-0000-0000-0000A6060000}"/>
    <cellStyle name="Normal 6 2 3 3" xfId="1651" xr:uid="{00000000-0005-0000-0000-0000A7060000}"/>
    <cellStyle name="Normal 6 2 3 3 2" xfId="1652" xr:uid="{00000000-0005-0000-0000-0000A8060000}"/>
    <cellStyle name="Normal 6 2 3 3 2 2" xfId="1653" xr:uid="{00000000-0005-0000-0000-0000A9060000}"/>
    <cellStyle name="Normal 6 2 3 3 3" xfId="1654" xr:uid="{00000000-0005-0000-0000-0000AA060000}"/>
    <cellStyle name="Normal 6 2 3 4" xfId="1655" xr:uid="{00000000-0005-0000-0000-0000AB060000}"/>
    <cellStyle name="Normal 6 2 3 4 2" xfId="1656" xr:uid="{00000000-0005-0000-0000-0000AC060000}"/>
    <cellStyle name="Normal 6 2 3 5" xfId="1657" xr:uid="{00000000-0005-0000-0000-0000AD060000}"/>
    <cellStyle name="Normal 6 2 4" xfId="1658" xr:uid="{00000000-0005-0000-0000-0000AE060000}"/>
    <cellStyle name="Normal 6 2 4 2" xfId="1659" xr:uid="{00000000-0005-0000-0000-0000AF060000}"/>
    <cellStyle name="Normal 6 2 4 2 2" xfId="1660" xr:uid="{00000000-0005-0000-0000-0000B0060000}"/>
    <cellStyle name="Normal 6 2 4 2 2 2" xfId="1661" xr:uid="{00000000-0005-0000-0000-0000B1060000}"/>
    <cellStyle name="Normal 6 2 4 2 2 2 2" xfId="1662" xr:uid="{00000000-0005-0000-0000-0000B2060000}"/>
    <cellStyle name="Normal 6 2 4 2 2 3" xfId="1663" xr:uid="{00000000-0005-0000-0000-0000B3060000}"/>
    <cellStyle name="Normal 6 2 4 2 3" xfId="1664" xr:uid="{00000000-0005-0000-0000-0000B4060000}"/>
    <cellStyle name="Normal 6 2 4 2 3 2" xfId="1665" xr:uid="{00000000-0005-0000-0000-0000B5060000}"/>
    <cellStyle name="Normal 6 2 4 2 4" xfId="1666" xr:uid="{00000000-0005-0000-0000-0000B6060000}"/>
    <cellStyle name="Normal 6 2 4 3" xfId="1667" xr:uid="{00000000-0005-0000-0000-0000B7060000}"/>
    <cellStyle name="Normal 6 2 4 3 2" xfId="1668" xr:uid="{00000000-0005-0000-0000-0000B8060000}"/>
    <cellStyle name="Normal 6 2 4 3 2 2" xfId="1669" xr:uid="{00000000-0005-0000-0000-0000B9060000}"/>
    <cellStyle name="Normal 6 2 4 3 3" xfId="1670" xr:uid="{00000000-0005-0000-0000-0000BA060000}"/>
    <cellStyle name="Normal 6 2 4 4" xfId="1671" xr:uid="{00000000-0005-0000-0000-0000BB060000}"/>
    <cellStyle name="Normal 6 2 4 4 2" xfId="1672" xr:uid="{00000000-0005-0000-0000-0000BC060000}"/>
    <cellStyle name="Normal 6 2 4 5" xfId="1673" xr:uid="{00000000-0005-0000-0000-0000BD060000}"/>
    <cellStyle name="Normal 6 2 5" xfId="1674" xr:uid="{00000000-0005-0000-0000-0000BE060000}"/>
    <cellStyle name="Normal 6 2 5 2" xfId="1675" xr:uid="{00000000-0005-0000-0000-0000BF060000}"/>
    <cellStyle name="Normal 6 2 5 2 2" xfId="1676" xr:uid="{00000000-0005-0000-0000-0000C0060000}"/>
    <cellStyle name="Normal 6 2 5 2 2 2" xfId="1677" xr:uid="{00000000-0005-0000-0000-0000C1060000}"/>
    <cellStyle name="Normal 6 2 5 2 2 2 2" xfId="1678" xr:uid="{00000000-0005-0000-0000-0000C2060000}"/>
    <cellStyle name="Normal 6 2 5 2 2 3" xfId="1679" xr:uid="{00000000-0005-0000-0000-0000C3060000}"/>
    <cellStyle name="Normal 6 2 5 2 3" xfId="1680" xr:uid="{00000000-0005-0000-0000-0000C4060000}"/>
    <cellStyle name="Normal 6 2 5 2 3 2" xfId="1681" xr:uid="{00000000-0005-0000-0000-0000C5060000}"/>
    <cellStyle name="Normal 6 2 5 2 4" xfId="1682" xr:uid="{00000000-0005-0000-0000-0000C6060000}"/>
    <cellStyle name="Normal 6 2 5 3" xfId="1683" xr:uid="{00000000-0005-0000-0000-0000C7060000}"/>
    <cellStyle name="Normal 6 2 5 3 2" xfId="1684" xr:uid="{00000000-0005-0000-0000-0000C8060000}"/>
    <cellStyle name="Normal 6 2 5 3 2 2" xfId="1685" xr:uid="{00000000-0005-0000-0000-0000C9060000}"/>
    <cellStyle name="Normal 6 2 5 3 3" xfId="1686" xr:uid="{00000000-0005-0000-0000-0000CA060000}"/>
    <cellStyle name="Normal 6 2 5 4" xfId="1687" xr:uid="{00000000-0005-0000-0000-0000CB060000}"/>
    <cellStyle name="Normal 6 2 5 4 2" xfId="1688" xr:uid="{00000000-0005-0000-0000-0000CC060000}"/>
    <cellStyle name="Normal 6 2 5 5" xfId="1689" xr:uid="{00000000-0005-0000-0000-0000CD060000}"/>
    <cellStyle name="Normal 6 2 6" xfId="1690" xr:uid="{00000000-0005-0000-0000-0000CE060000}"/>
    <cellStyle name="Normal 6 2 6 2" xfId="1691" xr:uid="{00000000-0005-0000-0000-0000CF060000}"/>
    <cellStyle name="Normal 6 2 6 2 2" xfId="1692" xr:uid="{00000000-0005-0000-0000-0000D0060000}"/>
    <cellStyle name="Normal 6 2 6 2 2 2" xfId="1693" xr:uid="{00000000-0005-0000-0000-0000D1060000}"/>
    <cellStyle name="Normal 6 2 6 2 2 2 2" xfId="1694" xr:uid="{00000000-0005-0000-0000-0000D2060000}"/>
    <cellStyle name="Normal 6 2 6 2 2 3" xfId="1695" xr:uid="{00000000-0005-0000-0000-0000D3060000}"/>
    <cellStyle name="Normal 6 2 6 2 3" xfId="1696" xr:uid="{00000000-0005-0000-0000-0000D4060000}"/>
    <cellStyle name="Normal 6 2 6 2 3 2" xfId="1697" xr:uid="{00000000-0005-0000-0000-0000D5060000}"/>
    <cellStyle name="Normal 6 2 6 2 4" xfId="1698" xr:uid="{00000000-0005-0000-0000-0000D6060000}"/>
    <cellStyle name="Normal 6 2 6 3" xfId="1699" xr:uid="{00000000-0005-0000-0000-0000D7060000}"/>
    <cellStyle name="Normal 6 2 6 3 2" xfId="1700" xr:uid="{00000000-0005-0000-0000-0000D8060000}"/>
    <cellStyle name="Normal 6 2 6 3 2 2" xfId="1701" xr:uid="{00000000-0005-0000-0000-0000D9060000}"/>
    <cellStyle name="Normal 6 2 6 3 3" xfId="1702" xr:uid="{00000000-0005-0000-0000-0000DA060000}"/>
    <cellStyle name="Normal 6 2 6 4" xfId="1703" xr:uid="{00000000-0005-0000-0000-0000DB060000}"/>
    <cellStyle name="Normal 6 2 6 4 2" xfId="1704" xr:uid="{00000000-0005-0000-0000-0000DC060000}"/>
    <cellStyle name="Normal 6 2 6 5" xfId="1705" xr:uid="{00000000-0005-0000-0000-0000DD060000}"/>
    <cellStyle name="Normal 6 2 7" xfId="1706" xr:uid="{00000000-0005-0000-0000-0000DE060000}"/>
    <cellStyle name="Normal 6 2 7 2" xfId="1707" xr:uid="{00000000-0005-0000-0000-0000DF060000}"/>
    <cellStyle name="Normal 6 2 7 2 2" xfId="1708" xr:uid="{00000000-0005-0000-0000-0000E0060000}"/>
    <cellStyle name="Normal 6 2 7 2 2 2" xfId="1709" xr:uid="{00000000-0005-0000-0000-0000E1060000}"/>
    <cellStyle name="Normal 6 2 7 2 3" xfId="1710" xr:uid="{00000000-0005-0000-0000-0000E2060000}"/>
    <cellStyle name="Normal 6 2 7 3" xfId="1711" xr:uid="{00000000-0005-0000-0000-0000E3060000}"/>
    <cellStyle name="Normal 6 2 7 3 2" xfId="1712" xr:uid="{00000000-0005-0000-0000-0000E4060000}"/>
    <cellStyle name="Normal 6 2 7 4" xfId="1713" xr:uid="{00000000-0005-0000-0000-0000E5060000}"/>
    <cellStyle name="Normal 6 2 8" xfId="1714" xr:uid="{00000000-0005-0000-0000-0000E6060000}"/>
    <cellStyle name="Normal 6 2 8 2" xfId="1715" xr:uid="{00000000-0005-0000-0000-0000E7060000}"/>
    <cellStyle name="Normal 6 2 8 2 2" xfId="1716" xr:uid="{00000000-0005-0000-0000-0000E8060000}"/>
    <cellStyle name="Normal 6 2 8 3" xfId="1717" xr:uid="{00000000-0005-0000-0000-0000E9060000}"/>
    <cellStyle name="Normal 6 2 9" xfId="1718" xr:uid="{00000000-0005-0000-0000-0000EA060000}"/>
    <cellStyle name="Normal 6 2 9 2" xfId="1719" xr:uid="{00000000-0005-0000-0000-0000EB060000}"/>
    <cellStyle name="Normal 6 3" xfId="1720" xr:uid="{00000000-0005-0000-0000-0000EC060000}"/>
    <cellStyle name="Normal 6 3 10" xfId="1721" xr:uid="{00000000-0005-0000-0000-0000ED060000}"/>
    <cellStyle name="Normal 6 3 10 2" xfId="1722" xr:uid="{00000000-0005-0000-0000-0000EE060000}"/>
    <cellStyle name="Normal 6 3 10 2 2" xfId="1723" xr:uid="{00000000-0005-0000-0000-0000EF060000}"/>
    <cellStyle name="Normal 6 3 10 3" xfId="1724" xr:uid="{00000000-0005-0000-0000-0000F0060000}"/>
    <cellStyle name="Normal 6 3 11" xfId="1725" xr:uid="{00000000-0005-0000-0000-0000F1060000}"/>
    <cellStyle name="Normal 6 3 11 2" xfId="1726" xr:uid="{00000000-0005-0000-0000-0000F2060000}"/>
    <cellStyle name="Normal 6 3 12" xfId="1727" xr:uid="{00000000-0005-0000-0000-0000F3060000}"/>
    <cellStyle name="Normal 6 3 2" xfId="1728" xr:uid="{00000000-0005-0000-0000-0000F4060000}"/>
    <cellStyle name="Normal 6 3 2 10" xfId="1729" xr:uid="{00000000-0005-0000-0000-0000F5060000}"/>
    <cellStyle name="Normal 6 3 2 2" xfId="1730" xr:uid="{00000000-0005-0000-0000-0000F6060000}"/>
    <cellStyle name="Normal 6 3 2 2 2" xfId="1731" xr:uid="{00000000-0005-0000-0000-0000F7060000}"/>
    <cellStyle name="Normal 6 3 2 2 2 2" xfId="1732" xr:uid="{00000000-0005-0000-0000-0000F8060000}"/>
    <cellStyle name="Normal 6 3 2 2 2 2 2" xfId="1733" xr:uid="{00000000-0005-0000-0000-0000F9060000}"/>
    <cellStyle name="Normal 6 3 2 2 2 2 2 2" xfId="1734" xr:uid="{00000000-0005-0000-0000-0000FA060000}"/>
    <cellStyle name="Normal 6 3 2 2 2 2 3" xfId="1735" xr:uid="{00000000-0005-0000-0000-0000FB060000}"/>
    <cellStyle name="Normal 6 3 2 2 2 3" xfId="1736" xr:uid="{00000000-0005-0000-0000-0000FC060000}"/>
    <cellStyle name="Normal 6 3 2 2 2 3 2" xfId="1737" xr:uid="{00000000-0005-0000-0000-0000FD060000}"/>
    <cellStyle name="Normal 6 3 2 2 2 4" xfId="1738" xr:uid="{00000000-0005-0000-0000-0000FE060000}"/>
    <cellStyle name="Normal 6 3 2 2 3" xfId="1739" xr:uid="{00000000-0005-0000-0000-0000FF060000}"/>
    <cellStyle name="Normal 6 3 2 2 3 2" xfId="1740" xr:uid="{00000000-0005-0000-0000-000000070000}"/>
    <cellStyle name="Normal 6 3 2 2 3 2 2" xfId="1741" xr:uid="{00000000-0005-0000-0000-000001070000}"/>
    <cellStyle name="Normal 6 3 2 2 3 3" xfId="1742" xr:uid="{00000000-0005-0000-0000-000002070000}"/>
    <cellStyle name="Normal 6 3 2 2 4" xfId="1743" xr:uid="{00000000-0005-0000-0000-000003070000}"/>
    <cellStyle name="Normal 6 3 2 2 4 2" xfId="1744" xr:uid="{00000000-0005-0000-0000-000004070000}"/>
    <cellStyle name="Normal 6 3 2 2 5" xfId="1745" xr:uid="{00000000-0005-0000-0000-000005070000}"/>
    <cellStyle name="Normal 6 3 2 3" xfId="1746" xr:uid="{00000000-0005-0000-0000-000006070000}"/>
    <cellStyle name="Normal 6 3 2 3 2" xfId="1747" xr:uid="{00000000-0005-0000-0000-000007070000}"/>
    <cellStyle name="Normal 6 3 2 3 2 2" xfId="1748" xr:uid="{00000000-0005-0000-0000-000008070000}"/>
    <cellStyle name="Normal 6 3 2 3 2 2 2" xfId="1749" xr:uid="{00000000-0005-0000-0000-000009070000}"/>
    <cellStyle name="Normal 6 3 2 3 2 2 2 2" xfId="1750" xr:uid="{00000000-0005-0000-0000-00000A070000}"/>
    <cellStyle name="Normal 6 3 2 3 2 2 3" xfId="1751" xr:uid="{00000000-0005-0000-0000-00000B070000}"/>
    <cellStyle name="Normal 6 3 2 3 2 3" xfId="1752" xr:uid="{00000000-0005-0000-0000-00000C070000}"/>
    <cellStyle name="Normal 6 3 2 3 2 3 2" xfId="1753" xr:uid="{00000000-0005-0000-0000-00000D070000}"/>
    <cellStyle name="Normal 6 3 2 3 2 4" xfId="1754" xr:uid="{00000000-0005-0000-0000-00000E070000}"/>
    <cellStyle name="Normal 6 3 2 3 3" xfId="1755" xr:uid="{00000000-0005-0000-0000-00000F070000}"/>
    <cellStyle name="Normal 6 3 2 3 3 2" xfId="1756" xr:uid="{00000000-0005-0000-0000-000010070000}"/>
    <cellStyle name="Normal 6 3 2 3 3 2 2" xfId="1757" xr:uid="{00000000-0005-0000-0000-000011070000}"/>
    <cellStyle name="Normal 6 3 2 3 3 3" xfId="1758" xr:uid="{00000000-0005-0000-0000-000012070000}"/>
    <cellStyle name="Normal 6 3 2 3 4" xfId="1759" xr:uid="{00000000-0005-0000-0000-000013070000}"/>
    <cellStyle name="Normal 6 3 2 3 4 2" xfId="1760" xr:uid="{00000000-0005-0000-0000-000014070000}"/>
    <cellStyle name="Normal 6 3 2 3 5" xfId="1761" xr:uid="{00000000-0005-0000-0000-000015070000}"/>
    <cellStyle name="Normal 6 3 2 4" xfId="1762" xr:uid="{00000000-0005-0000-0000-000016070000}"/>
    <cellStyle name="Normal 6 3 2 4 2" xfId="1763" xr:uid="{00000000-0005-0000-0000-000017070000}"/>
    <cellStyle name="Normal 6 3 2 4 2 2" xfId="1764" xr:uid="{00000000-0005-0000-0000-000018070000}"/>
    <cellStyle name="Normal 6 3 2 4 2 2 2" xfId="1765" xr:uid="{00000000-0005-0000-0000-000019070000}"/>
    <cellStyle name="Normal 6 3 2 4 2 2 2 2" xfId="1766" xr:uid="{00000000-0005-0000-0000-00001A070000}"/>
    <cellStyle name="Normal 6 3 2 4 2 2 3" xfId="1767" xr:uid="{00000000-0005-0000-0000-00001B070000}"/>
    <cellStyle name="Normal 6 3 2 4 2 3" xfId="1768" xr:uid="{00000000-0005-0000-0000-00001C070000}"/>
    <cellStyle name="Normal 6 3 2 4 2 3 2" xfId="1769" xr:uid="{00000000-0005-0000-0000-00001D070000}"/>
    <cellStyle name="Normal 6 3 2 4 2 4" xfId="1770" xr:uid="{00000000-0005-0000-0000-00001E070000}"/>
    <cellStyle name="Normal 6 3 2 4 3" xfId="1771" xr:uid="{00000000-0005-0000-0000-00001F070000}"/>
    <cellStyle name="Normal 6 3 2 4 3 2" xfId="1772" xr:uid="{00000000-0005-0000-0000-000020070000}"/>
    <cellStyle name="Normal 6 3 2 4 3 2 2" xfId="1773" xr:uid="{00000000-0005-0000-0000-000021070000}"/>
    <cellStyle name="Normal 6 3 2 4 3 3" xfId="1774" xr:uid="{00000000-0005-0000-0000-000022070000}"/>
    <cellStyle name="Normal 6 3 2 4 4" xfId="1775" xr:uid="{00000000-0005-0000-0000-000023070000}"/>
    <cellStyle name="Normal 6 3 2 4 4 2" xfId="1776" xr:uid="{00000000-0005-0000-0000-000024070000}"/>
    <cellStyle name="Normal 6 3 2 4 5" xfId="1777" xr:uid="{00000000-0005-0000-0000-000025070000}"/>
    <cellStyle name="Normal 6 3 2 5" xfId="1778" xr:uid="{00000000-0005-0000-0000-000026070000}"/>
    <cellStyle name="Normal 6 3 2 5 2" xfId="1779" xr:uid="{00000000-0005-0000-0000-000027070000}"/>
    <cellStyle name="Normal 6 3 2 5 2 2" xfId="1780" xr:uid="{00000000-0005-0000-0000-000028070000}"/>
    <cellStyle name="Normal 6 3 2 5 2 2 2" xfId="1781" xr:uid="{00000000-0005-0000-0000-000029070000}"/>
    <cellStyle name="Normal 6 3 2 5 2 2 2 2" xfId="1782" xr:uid="{00000000-0005-0000-0000-00002A070000}"/>
    <cellStyle name="Normal 6 3 2 5 2 2 3" xfId="1783" xr:uid="{00000000-0005-0000-0000-00002B070000}"/>
    <cellStyle name="Normal 6 3 2 5 2 3" xfId="1784" xr:uid="{00000000-0005-0000-0000-00002C070000}"/>
    <cellStyle name="Normal 6 3 2 5 2 3 2" xfId="1785" xr:uid="{00000000-0005-0000-0000-00002D070000}"/>
    <cellStyle name="Normal 6 3 2 5 2 4" xfId="1786" xr:uid="{00000000-0005-0000-0000-00002E070000}"/>
    <cellStyle name="Normal 6 3 2 5 3" xfId="1787" xr:uid="{00000000-0005-0000-0000-00002F070000}"/>
    <cellStyle name="Normal 6 3 2 5 3 2" xfId="1788" xr:uid="{00000000-0005-0000-0000-000030070000}"/>
    <cellStyle name="Normal 6 3 2 5 3 2 2" xfId="1789" xr:uid="{00000000-0005-0000-0000-000031070000}"/>
    <cellStyle name="Normal 6 3 2 5 3 3" xfId="1790" xr:uid="{00000000-0005-0000-0000-000032070000}"/>
    <cellStyle name="Normal 6 3 2 5 4" xfId="1791" xr:uid="{00000000-0005-0000-0000-000033070000}"/>
    <cellStyle name="Normal 6 3 2 5 4 2" xfId="1792" xr:uid="{00000000-0005-0000-0000-000034070000}"/>
    <cellStyle name="Normal 6 3 2 5 5" xfId="1793" xr:uid="{00000000-0005-0000-0000-000035070000}"/>
    <cellStyle name="Normal 6 3 2 6" xfId="1794" xr:uid="{00000000-0005-0000-0000-000036070000}"/>
    <cellStyle name="Normal 6 3 2 6 2" xfId="1795" xr:uid="{00000000-0005-0000-0000-000037070000}"/>
    <cellStyle name="Normal 6 3 2 6 2 2" xfId="1796" xr:uid="{00000000-0005-0000-0000-000038070000}"/>
    <cellStyle name="Normal 6 3 2 6 2 2 2" xfId="1797" xr:uid="{00000000-0005-0000-0000-000039070000}"/>
    <cellStyle name="Normal 6 3 2 6 2 2 2 2" xfId="1798" xr:uid="{00000000-0005-0000-0000-00003A070000}"/>
    <cellStyle name="Normal 6 3 2 6 2 2 3" xfId="1799" xr:uid="{00000000-0005-0000-0000-00003B070000}"/>
    <cellStyle name="Normal 6 3 2 6 2 3" xfId="1800" xr:uid="{00000000-0005-0000-0000-00003C070000}"/>
    <cellStyle name="Normal 6 3 2 6 2 3 2" xfId="1801" xr:uid="{00000000-0005-0000-0000-00003D070000}"/>
    <cellStyle name="Normal 6 3 2 6 2 4" xfId="1802" xr:uid="{00000000-0005-0000-0000-00003E070000}"/>
    <cellStyle name="Normal 6 3 2 6 3" xfId="1803" xr:uid="{00000000-0005-0000-0000-00003F070000}"/>
    <cellStyle name="Normal 6 3 2 6 3 2" xfId="1804" xr:uid="{00000000-0005-0000-0000-000040070000}"/>
    <cellStyle name="Normal 6 3 2 6 3 2 2" xfId="1805" xr:uid="{00000000-0005-0000-0000-000041070000}"/>
    <cellStyle name="Normal 6 3 2 6 3 3" xfId="1806" xr:uid="{00000000-0005-0000-0000-000042070000}"/>
    <cellStyle name="Normal 6 3 2 6 4" xfId="1807" xr:uid="{00000000-0005-0000-0000-000043070000}"/>
    <cellStyle name="Normal 6 3 2 6 4 2" xfId="1808" xr:uid="{00000000-0005-0000-0000-000044070000}"/>
    <cellStyle name="Normal 6 3 2 6 5" xfId="1809" xr:uid="{00000000-0005-0000-0000-000045070000}"/>
    <cellStyle name="Normal 6 3 2 7" xfId="1810" xr:uid="{00000000-0005-0000-0000-000046070000}"/>
    <cellStyle name="Normal 6 3 2 7 2" xfId="1811" xr:uid="{00000000-0005-0000-0000-000047070000}"/>
    <cellStyle name="Normal 6 3 2 7 2 2" xfId="1812" xr:uid="{00000000-0005-0000-0000-000048070000}"/>
    <cellStyle name="Normal 6 3 2 7 2 2 2" xfId="1813" xr:uid="{00000000-0005-0000-0000-000049070000}"/>
    <cellStyle name="Normal 6 3 2 7 2 3" xfId="1814" xr:uid="{00000000-0005-0000-0000-00004A070000}"/>
    <cellStyle name="Normal 6 3 2 7 3" xfId="1815" xr:uid="{00000000-0005-0000-0000-00004B070000}"/>
    <cellStyle name="Normal 6 3 2 7 3 2" xfId="1816" xr:uid="{00000000-0005-0000-0000-00004C070000}"/>
    <cellStyle name="Normal 6 3 2 7 4" xfId="1817" xr:uid="{00000000-0005-0000-0000-00004D070000}"/>
    <cellStyle name="Normal 6 3 2 8" xfId="1818" xr:uid="{00000000-0005-0000-0000-00004E070000}"/>
    <cellStyle name="Normal 6 3 2 8 2" xfId="1819" xr:uid="{00000000-0005-0000-0000-00004F070000}"/>
    <cellStyle name="Normal 6 3 2 8 2 2" xfId="1820" xr:uid="{00000000-0005-0000-0000-000050070000}"/>
    <cellStyle name="Normal 6 3 2 8 3" xfId="1821" xr:uid="{00000000-0005-0000-0000-000051070000}"/>
    <cellStyle name="Normal 6 3 2 9" xfId="1822" xr:uid="{00000000-0005-0000-0000-000052070000}"/>
    <cellStyle name="Normal 6 3 2 9 2" xfId="1823" xr:uid="{00000000-0005-0000-0000-000053070000}"/>
    <cellStyle name="Normal 6 3 3" xfId="1824" xr:uid="{00000000-0005-0000-0000-000054070000}"/>
    <cellStyle name="Normal 6 3 3 2" xfId="1825" xr:uid="{00000000-0005-0000-0000-000055070000}"/>
    <cellStyle name="Normal 6 3 3 2 2" xfId="1826" xr:uid="{00000000-0005-0000-0000-000056070000}"/>
    <cellStyle name="Normal 6 3 3 2 2 2" xfId="1827" xr:uid="{00000000-0005-0000-0000-000057070000}"/>
    <cellStyle name="Normal 6 3 3 2 2 2 2" xfId="1828" xr:uid="{00000000-0005-0000-0000-000058070000}"/>
    <cellStyle name="Normal 6 3 3 2 2 3" xfId="1829" xr:uid="{00000000-0005-0000-0000-000059070000}"/>
    <cellStyle name="Normal 6 3 3 2 3" xfId="1830" xr:uid="{00000000-0005-0000-0000-00005A070000}"/>
    <cellStyle name="Normal 6 3 3 2 3 2" xfId="1831" xr:uid="{00000000-0005-0000-0000-00005B070000}"/>
    <cellStyle name="Normal 6 3 3 2 4" xfId="1832" xr:uid="{00000000-0005-0000-0000-00005C070000}"/>
    <cellStyle name="Normal 6 3 3 3" xfId="1833" xr:uid="{00000000-0005-0000-0000-00005D070000}"/>
    <cellStyle name="Normal 6 3 3 3 2" xfId="1834" xr:uid="{00000000-0005-0000-0000-00005E070000}"/>
    <cellStyle name="Normal 6 3 3 3 2 2" xfId="1835" xr:uid="{00000000-0005-0000-0000-00005F070000}"/>
    <cellStyle name="Normal 6 3 3 3 3" xfId="1836" xr:uid="{00000000-0005-0000-0000-000060070000}"/>
    <cellStyle name="Normal 6 3 3 4" xfId="1837" xr:uid="{00000000-0005-0000-0000-000061070000}"/>
    <cellStyle name="Normal 6 3 3 4 2" xfId="1838" xr:uid="{00000000-0005-0000-0000-000062070000}"/>
    <cellStyle name="Normal 6 3 3 5" xfId="1839" xr:uid="{00000000-0005-0000-0000-000063070000}"/>
    <cellStyle name="Normal 6 3 4" xfId="1840" xr:uid="{00000000-0005-0000-0000-000064070000}"/>
    <cellStyle name="Normal 6 3 4 2" xfId="1841" xr:uid="{00000000-0005-0000-0000-000065070000}"/>
    <cellStyle name="Normal 6 3 4 2 2" xfId="1842" xr:uid="{00000000-0005-0000-0000-000066070000}"/>
    <cellStyle name="Normal 6 3 4 2 2 2" xfId="1843" xr:uid="{00000000-0005-0000-0000-000067070000}"/>
    <cellStyle name="Normal 6 3 4 2 2 2 2" xfId="1844" xr:uid="{00000000-0005-0000-0000-000068070000}"/>
    <cellStyle name="Normal 6 3 4 2 2 3" xfId="1845" xr:uid="{00000000-0005-0000-0000-000069070000}"/>
    <cellStyle name="Normal 6 3 4 2 3" xfId="1846" xr:uid="{00000000-0005-0000-0000-00006A070000}"/>
    <cellStyle name="Normal 6 3 4 2 3 2" xfId="1847" xr:uid="{00000000-0005-0000-0000-00006B070000}"/>
    <cellStyle name="Normal 6 3 4 2 4" xfId="1848" xr:uid="{00000000-0005-0000-0000-00006C070000}"/>
    <cellStyle name="Normal 6 3 4 3" xfId="1849" xr:uid="{00000000-0005-0000-0000-00006D070000}"/>
    <cellStyle name="Normal 6 3 4 3 2" xfId="1850" xr:uid="{00000000-0005-0000-0000-00006E070000}"/>
    <cellStyle name="Normal 6 3 4 3 2 2" xfId="1851" xr:uid="{00000000-0005-0000-0000-00006F070000}"/>
    <cellStyle name="Normal 6 3 4 3 3" xfId="1852" xr:uid="{00000000-0005-0000-0000-000070070000}"/>
    <cellStyle name="Normal 6 3 4 4" xfId="1853" xr:uid="{00000000-0005-0000-0000-000071070000}"/>
    <cellStyle name="Normal 6 3 4 4 2" xfId="1854" xr:uid="{00000000-0005-0000-0000-000072070000}"/>
    <cellStyle name="Normal 6 3 4 5" xfId="1855" xr:uid="{00000000-0005-0000-0000-000073070000}"/>
    <cellStyle name="Normal 6 3 5" xfId="1856" xr:uid="{00000000-0005-0000-0000-000074070000}"/>
    <cellStyle name="Normal 6 3 5 2" xfId="1857" xr:uid="{00000000-0005-0000-0000-000075070000}"/>
    <cellStyle name="Normal 6 3 5 2 2" xfId="1858" xr:uid="{00000000-0005-0000-0000-000076070000}"/>
    <cellStyle name="Normal 6 3 5 2 2 2" xfId="1859" xr:uid="{00000000-0005-0000-0000-000077070000}"/>
    <cellStyle name="Normal 6 3 5 2 2 2 2" xfId="1860" xr:uid="{00000000-0005-0000-0000-000078070000}"/>
    <cellStyle name="Normal 6 3 5 2 2 3" xfId="1861" xr:uid="{00000000-0005-0000-0000-000079070000}"/>
    <cellStyle name="Normal 6 3 5 2 3" xfId="1862" xr:uid="{00000000-0005-0000-0000-00007A070000}"/>
    <cellStyle name="Normal 6 3 5 2 3 2" xfId="1863" xr:uid="{00000000-0005-0000-0000-00007B070000}"/>
    <cellStyle name="Normal 6 3 5 2 4" xfId="1864" xr:uid="{00000000-0005-0000-0000-00007C070000}"/>
    <cellStyle name="Normal 6 3 5 3" xfId="1865" xr:uid="{00000000-0005-0000-0000-00007D070000}"/>
    <cellStyle name="Normal 6 3 5 3 2" xfId="1866" xr:uid="{00000000-0005-0000-0000-00007E070000}"/>
    <cellStyle name="Normal 6 3 5 3 2 2" xfId="1867" xr:uid="{00000000-0005-0000-0000-00007F070000}"/>
    <cellStyle name="Normal 6 3 5 3 3" xfId="1868" xr:uid="{00000000-0005-0000-0000-000080070000}"/>
    <cellStyle name="Normal 6 3 5 4" xfId="1869" xr:uid="{00000000-0005-0000-0000-000081070000}"/>
    <cellStyle name="Normal 6 3 5 4 2" xfId="1870" xr:uid="{00000000-0005-0000-0000-000082070000}"/>
    <cellStyle name="Normal 6 3 5 5" xfId="1871" xr:uid="{00000000-0005-0000-0000-000083070000}"/>
    <cellStyle name="Normal 6 3 6" xfId="1872" xr:uid="{00000000-0005-0000-0000-000084070000}"/>
    <cellStyle name="Normal 6 3 6 2" xfId="1873" xr:uid="{00000000-0005-0000-0000-000085070000}"/>
    <cellStyle name="Normal 6 3 6 2 2" xfId="1874" xr:uid="{00000000-0005-0000-0000-000086070000}"/>
    <cellStyle name="Normal 6 3 6 2 2 2" xfId="1875" xr:uid="{00000000-0005-0000-0000-000087070000}"/>
    <cellStyle name="Normal 6 3 6 2 2 2 2" xfId="1876" xr:uid="{00000000-0005-0000-0000-000088070000}"/>
    <cellStyle name="Normal 6 3 6 2 2 3" xfId="1877" xr:uid="{00000000-0005-0000-0000-000089070000}"/>
    <cellStyle name="Normal 6 3 6 2 3" xfId="1878" xr:uid="{00000000-0005-0000-0000-00008A070000}"/>
    <cellStyle name="Normal 6 3 6 2 3 2" xfId="1879" xr:uid="{00000000-0005-0000-0000-00008B070000}"/>
    <cellStyle name="Normal 6 3 6 2 4" xfId="1880" xr:uid="{00000000-0005-0000-0000-00008C070000}"/>
    <cellStyle name="Normal 6 3 6 3" xfId="1881" xr:uid="{00000000-0005-0000-0000-00008D070000}"/>
    <cellStyle name="Normal 6 3 6 3 2" xfId="1882" xr:uid="{00000000-0005-0000-0000-00008E070000}"/>
    <cellStyle name="Normal 6 3 6 3 2 2" xfId="1883" xr:uid="{00000000-0005-0000-0000-00008F070000}"/>
    <cellStyle name="Normal 6 3 6 3 3" xfId="1884" xr:uid="{00000000-0005-0000-0000-000090070000}"/>
    <cellStyle name="Normal 6 3 6 4" xfId="1885" xr:uid="{00000000-0005-0000-0000-000091070000}"/>
    <cellStyle name="Normal 6 3 6 4 2" xfId="1886" xr:uid="{00000000-0005-0000-0000-000092070000}"/>
    <cellStyle name="Normal 6 3 6 5" xfId="1887" xr:uid="{00000000-0005-0000-0000-000093070000}"/>
    <cellStyle name="Normal 6 3 7" xfId="1888" xr:uid="{00000000-0005-0000-0000-000094070000}"/>
    <cellStyle name="Normal 6 3 7 2" xfId="1889" xr:uid="{00000000-0005-0000-0000-000095070000}"/>
    <cellStyle name="Normal 6 3 7 2 2" xfId="1890" xr:uid="{00000000-0005-0000-0000-000096070000}"/>
    <cellStyle name="Normal 6 3 7 2 2 2" xfId="1891" xr:uid="{00000000-0005-0000-0000-000097070000}"/>
    <cellStyle name="Normal 6 3 7 2 2 2 2" xfId="1892" xr:uid="{00000000-0005-0000-0000-000098070000}"/>
    <cellStyle name="Normal 6 3 7 2 2 3" xfId="1893" xr:uid="{00000000-0005-0000-0000-000099070000}"/>
    <cellStyle name="Normal 6 3 7 2 3" xfId="1894" xr:uid="{00000000-0005-0000-0000-00009A070000}"/>
    <cellStyle name="Normal 6 3 7 2 3 2" xfId="1895" xr:uid="{00000000-0005-0000-0000-00009B070000}"/>
    <cellStyle name="Normal 6 3 7 2 4" xfId="1896" xr:uid="{00000000-0005-0000-0000-00009C070000}"/>
    <cellStyle name="Normal 6 3 7 3" xfId="1897" xr:uid="{00000000-0005-0000-0000-00009D070000}"/>
    <cellStyle name="Normal 6 3 7 3 2" xfId="1898" xr:uid="{00000000-0005-0000-0000-00009E070000}"/>
    <cellStyle name="Normal 6 3 7 3 2 2" xfId="1899" xr:uid="{00000000-0005-0000-0000-00009F070000}"/>
    <cellStyle name="Normal 6 3 7 3 3" xfId="1900" xr:uid="{00000000-0005-0000-0000-0000A0070000}"/>
    <cellStyle name="Normal 6 3 7 4" xfId="1901" xr:uid="{00000000-0005-0000-0000-0000A1070000}"/>
    <cellStyle name="Normal 6 3 7 4 2" xfId="1902" xr:uid="{00000000-0005-0000-0000-0000A2070000}"/>
    <cellStyle name="Normal 6 3 7 5" xfId="1903" xr:uid="{00000000-0005-0000-0000-0000A3070000}"/>
    <cellStyle name="Normal 6 3 8" xfId="1904" xr:uid="{00000000-0005-0000-0000-0000A4070000}"/>
    <cellStyle name="Normal 6 3 8 2" xfId="1905" xr:uid="{00000000-0005-0000-0000-0000A5070000}"/>
    <cellStyle name="Normal 6 3 8 2 2" xfId="1906" xr:uid="{00000000-0005-0000-0000-0000A6070000}"/>
    <cellStyle name="Normal 6 3 8 2 2 2" xfId="1907" xr:uid="{00000000-0005-0000-0000-0000A7070000}"/>
    <cellStyle name="Normal 6 3 8 2 2 2 2" xfId="1908" xr:uid="{00000000-0005-0000-0000-0000A8070000}"/>
    <cellStyle name="Normal 6 3 8 2 2 3" xfId="1909" xr:uid="{00000000-0005-0000-0000-0000A9070000}"/>
    <cellStyle name="Normal 6 3 8 2 3" xfId="1910" xr:uid="{00000000-0005-0000-0000-0000AA070000}"/>
    <cellStyle name="Normal 6 3 8 2 3 2" xfId="1911" xr:uid="{00000000-0005-0000-0000-0000AB070000}"/>
    <cellStyle name="Normal 6 3 8 2 4" xfId="1912" xr:uid="{00000000-0005-0000-0000-0000AC070000}"/>
    <cellStyle name="Normal 6 3 8 3" xfId="1913" xr:uid="{00000000-0005-0000-0000-0000AD070000}"/>
    <cellStyle name="Normal 6 3 8 3 2" xfId="1914" xr:uid="{00000000-0005-0000-0000-0000AE070000}"/>
    <cellStyle name="Normal 6 3 8 3 2 2" xfId="1915" xr:uid="{00000000-0005-0000-0000-0000AF070000}"/>
    <cellStyle name="Normal 6 3 8 3 3" xfId="1916" xr:uid="{00000000-0005-0000-0000-0000B0070000}"/>
    <cellStyle name="Normal 6 3 8 4" xfId="1917" xr:uid="{00000000-0005-0000-0000-0000B1070000}"/>
    <cellStyle name="Normal 6 3 8 4 2" xfId="1918" xr:uid="{00000000-0005-0000-0000-0000B2070000}"/>
    <cellStyle name="Normal 6 3 8 5" xfId="1919" xr:uid="{00000000-0005-0000-0000-0000B3070000}"/>
    <cellStyle name="Normal 6 3 9" xfId="1920" xr:uid="{00000000-0005-0000-0000-0000B4070000}"/>
    <cellStyle name="Normal 6 3 9 2" xfId="1921" xr:uid="{00000000-0005-0000-0000-0000B5070000}"/>
    <cellStyle name="Normal 6 3 9 2 2" xfId="1922" xr:uid="{00000000-0005-0000-0000-0000B6070000}"/>
    <cellStyle name="Normal 6 3 9 2 2 2" xfId="1923" xr:uid="{00000000-0005-0000-0000-0000B7070000}"/>
    <cellStyle name="Normal 6 3 9 2 3" xfId="1924" xr:uid="{00000000-0005-0000-0000-0000B8070000}"/>
    <cellStyle name="Normal 6 3 9 3" xfId="1925" xr:uid="{00000000-0005-0000-0000-0000B9070000}"/>
    <cellStyle name="Normal 6 3 9 3 2" xfId="1926" xr:uid="{00000000-0005-0000-0000-0000BA070000}"/>
    <cellStyle name="Normal 6 3 9 4" xfId="1927" xr:uid="{00000000-0005-0000-0000-0000BB070000}"/>
    <cellStyle name="Normal 6 4" xfId="1928" xr:uid="{00000000-0005-0000-0000-0000BC070000}"/>
    <cellStyle name="Normal 6 4 2" xfId="1929" xr:uid="{00000000-0005-0000-0000-0000BD070000}"/>
    <cellStyle name="Normal 6 4 2 2" xfId="1930" xr:uid="{00000000-0005-0000-0000-0000BE070000}"/>
    <cellStyle name="Normal 6 4 3" xfId="1931" xr:uid="{00000000-0005-0000-0000-0000BF070000}"/>
    <cellStyle name="Normal 7" xfId="1932" xr:uid="{00000000-0005-0000-0000-0000C0070000}"/>
    <cellStyle name="Normal 7 10" xfId="1933" xr:uid="{00000000-0005-0000-0000-0000C1070000}"/>
    <cellStyle name="Normal 7 2" xfId="1934" xr:uid="{00000000-0005-0000-0000-0000C2070000}"/>
    <cellStyle name="Normal 7 2 2" xfId="1935" xr:uid="{00000000-0005-0000-0000-0000C3070000}"/>
    <cellStyle name="Normal 7 2 2 2" xfId="1936" xr:uid="{00000000-0005-0000-0000-0000C4070000}"/>
    <cellStyle name="Normal 7 2 2 2 2" xfId="1937" xr:uid="{00000000-0005-0000-0000-0000C5070000}"/>
    <cellStyle name="Normal 7 2 2 2 2 2" xfId="1938" xr:uid="{00000000-0005-0000-0000-0000C6070000}"/>
    <cellStyle name="Normal 7 2 2 2 3" xfId="1939" xr:uid="{00000000-0005-0000-0000-0000C7070000}"/>
    <cellStyle name="Normal 7 2 2 3" xfId="1940" xr:uid="{00000000-0005-0000-0000-0000C8070000}"/>
    <cellStyle name="Normal 7 2 2 3 2" xfId="1941" xr:uid="{00000000-0005-0000-0000-0000C9070000}"/>
    <cellStyle name="Normal 7 2 2 4" xfId="1942" xr:uid="{00000000-0005-0000-0000-0000CA070000}"/>
    <cellStyle name="Normal 7 2 3" xfId="1943" xr:uid="{00000000-0005-0000-0000-0000CB070000}"/>
    <cellStyle name="Normal 7 2 3 2" xfId="1944" xr:uid="{00000000-0005-0000-0000-0000CC070000}"/>
    <cellStyle name="Normal 7 2 3 2 2" xfId="1945" xr:uid="{00000000-0005-0000-0000-0000CD070000}"/>
    <cellStyle name="Normal 7 2 3 3" xfId="1946" xr:uid="{00000000-0005-0000-0000-0000CE070000}"/>
    <cellStyle name="Normal 7 2 4" xfId="1947" xr:uid="{00000000-0005-0000-0000-0000CF070000}"/>
    <cellStyle name="Normal 7 2 4 2" xfId="1948" xr:uid="{00000000-0005-0000-0000-0000D0070000}"/>
    <cellStyle name="Normal 7 2 5" xfId="1949" xr:uid="{00000000-0005-0000-0000-0000D1070000}"/>
    <cellStyle name="Normal 7 3" xfId="1950" xr:uid="{00000000-0005-0000-0000-0000D2070000}"/>
    <cellStyle name="Normal 7 3 2" xfId="1951" xr:uid="{00000000-0005-0000-0000-0000D3070000}"/>
    <cellStyle name="Normal 7 3 2 2" xfId="1952" xr:uid="{00000000-0005-0000-0000-0000D4070000}"/>
    <cellStyle name="Normal 7 3 2 2 2" xfId="1953" xr:uid="{00000000-0005-0000-0000-0000D5070000}"/>
    <cellStyle name="Normal 7 3 2 2 2 2" xfId="1954" xr:uid="{00000000-0005-0000-0000-0000D6070000}"/>
    <cellStyle name="Normal 7 3 2 2 3" xfId="1955" xr:uid="{00000000-0005-0000-0000-0000D7070000}"/>
    <cellStyle name="Normal 7 3 2 3" xfId="1956" xr:uid="{00000000-0005-0000-0000-0000D8070000}"/>
    <cellStyle name="Normal 7 3 2 3 2" xfId="1957" xr:uid="{00000000-0005-0000-0000-0000D9070000}"/>
    <cellStyle name="Normal 7 3 2 4" xfId="1958" xr:uid="{00000000-0005-0000-0000-0000DA070000}"/>
    <cellStyle name="Normal 7 3 3" xfId="1959" xr:uid="{00000000-0005-0000-0000-0000DB070000}"/>
    <cellStyle name="Normal 7 3 3 2" xfId="1960" xr:uid="{00000000-0005-0000-0000-0000DC070000}"/>
    <cellStyle name="Normal 7 3 3 2 2" xfId="1961" xr:uid="{00000000-0005-0000-0000-0000DD070000}"/>
    <cellStyle name="Normal 7 3 3 3" xfId="1962" xr:uid="{00000000-0005-0000-0000-0000DE070000}"/>
    <cellStyle name="Normal 7 3 4" xfId="1963" xr:uid="{00000000-0005-0000-0000-0000DF070000}"/>
    <cellStyle name="Normal 7 3 4 2" xfId="1964" xr:uid="{00000000-0005-0000-0000-0000E0070000}"/>
    <cellStyle name="Normal 7 3 5" xfId="1965" xr:uid="{00000000-0005-0000-0000-0000E1070000}"/>
    <cellStyle name="Normal 7 4" xfId="1966" xr:uid="{00000000-0005-0000-0000-0000E2070000}"/>
    <cellStyle name="Normal 7 4 2" xfId="1967" xr:uid="{00000000-0005-0000-0000-0000E3070000}"/>
    <cellStyle name="Normal 7 4 2 2" xfId="1968" xr:uid="{00000000-0005-0000-0000-0000E4070000}"/>
    <cellStyle name="Normal 7 4 2 2 2" xfId="1969" xr:uid="{00000000-0005-0000-0000-0000E5070000}"/>
    <cellStyle name="Normal 7 4 2 2 2 2" xfId="1970" xr:uid="{00000000-0005-0000-0000-0000E6070000}"/>
    <cellStyle name="Normal 7 4 2 2 3" xfId="1971" xr:uid="{00000000-0005-0000-0000-0000E7070000}"/>
    <cellStyle name="Normal 7 4 2 3" xfId="1972" xr:uid="{00000000-0005-0000-0000-0000E8070000}"/>
    <cellStyle name="Normal 7 4 2 3 2" xfId="1973" xr:uid="{00000000-0005-0000-0000-0000E9070000}"/>
    <cellStyle name="Normal 7 4 2 4" xfId="1974" xr:uid="{00000000-0005-0000-0000-0000EA070000}"/>
    <cellStyle name="Normal 7 4 3" xfId="1975" xr:uid="{00000000-0005-0000-0000-0000EB070000}"/>
    <cellStyle name="Normal 7 4 3 2" xfId="1976" xr:uid="{00000000-0005-0000-0000-0000EC070000}"/>
    <cellStyle name="Normal 7 4 3 2 2" xfId="1977" xr:uid="{00000000-0005-0000-0000-0000ED070000}"/>
    <cellStyle name="Normal 7 4 3 3" xfId="1978" xr:uid="{00000000-0005-0000-0000-0000EE070000}"/>
    <cellStyle name="Normal 7 4 4" xfId="1979" xr:uid="{00000000-0005-0000-0000-0000EF070000}"/>
    <cellStyle name="Normal 7 4 4 2" xfId="1980" xr:uid="{00000000-0005-0000-0000-0000F0070000}"/>
    <cellStyle name="Normal 7 4 5" xfId="1981" xr:uid="{00000000-0005-0000-0000-0000F1070000}"/>
    <cellStyle name="Normal 7 5" xfId="1982" xr:uid="{00000000-0005-0000-0000-0000F2070000}"/>
    <cellStyle name="Normal 7 5 2" xfId="1983" xr:uid="{00000000-0005-0000-0000-0000F3070000}"/>
    <cellStyle name="Normal 7 5 2 2" xfId="1984" xr:uid="{00000000-0005-0000-0000-0000F4070000}"/>
    <cellStyle name="Normal 7 5 2 2 2" xfId="1985" xr:uid="{00000000-0005-0000-0000-0000F5070000}"/>
    <cellStyle name="Normal 7 5 2 2 2 2" xfId="1986" xr:uid="{00000000-0005-0000-0000-0000F6070000}"/>
    <cellStyle name="Normal 7 5 2 2 3" xfId="1987" xr:uid="{00000000-0005-0000-0000-0000F7070000}"/>
    <cellStyle name="Normal 7 5 2 3" xfId="1988" xr:uid="{00000000-0005-0000-0000-0000F8070000}"/>
    <cellStyle name="Normal 7 5 2 3 2" xfId="1989" xr:uid="{00000000-0005-0000-0000-0000F9070000}"/>
    <cellStyle name="Normal 7 5 2 4" xfId="1990" xr:uid="{00000000-0005-0000-0000-0000FA070000}"/>
    <cellStyle name="Normal 7 5 3" xfId="1991" xr:uid="{00000000-0005-0000-0000-0000FB070000}"/>
    <cellStyle name="Normal 7 5 3 2" xfId="1992" xr:uid="{00000000-0005-0000-0000-0000FC070000}"/>
    <cellStyle name="Normal 7 5 3 2 2" xfId="1993" xr:uid="{00000000-0005-0000-0000-0000FD070000}"/>
    <cellStyle name="Normal 7 5 3 3" xfId="1994" xr:uid="{00000000-0005-0000-0000-0000FE070000}"/>
    <cellStyle name="Normal 7 5 4" xfId="1995" xr:uid="{00000000-0005-0000-0000-0000FF070000}"/>
    <cellStyle name="Normal 7 5 4 2" xfId="1996" xr:uid="{00000000-0005-0000-0000-000000080000}"/>
    <cellStyle name="Normal 7 5 5" xfId="1997" xr:uid="{00000000-0005-0000-0000-000001080000}"/>
    <cellStyle name="Normal 7 6" xfId="1998" xr:uid="{00000000-0005-0000-0000-000002080000}"/>
    <cellStyle name="Normal 7 6 2" xfId="1999" xr:uid="{00000000-0005-0000-0000-000003080000}"/>
    <cellStyle name="Normal 7 6 2 2" xfId="2000" xr:uid="{00000000-0005-0000-0000-000004080000}"/>
    <cellStyle name="Normal 7 6 2 2 2" xfId="2001" xr:uid="{00000000-0005-0000-0000-000005080000}"/>
    <cellStyle name="Normal 7 6 2 2 2 2" xfId="2002" xr:uid="{00000000-0005-0000-0000-000006080000}"/>
    <cellStyle name="Normal 7 6 2 2 3" xfId="2003" xr:uid="{00000000-0005-0000-0000-000007080000}"/>
    <cellStyle name="Normal 7 6 2 3" xfId="2004" xr:uid="{00000000-0005-0000-0000-000008080000}"/>
    <cellStyle name="Normal 7 6 2 3 2" xfId="2005" xr:uid="{00000000-0005-0000-0000-000009080000}"/>
    <cellStyle name="Normal 7 6 2 4" xfId="2006" xr:uid="{00000000-0005-0000-0000-00000A080000}"/>
    <cellStyle name="Normal 7 6 3" xfId="2007" xr:uid="{00000000-0005-0000-0000-00000B080000}"/>
    <cellStyle name="Normal 7 6 3 2" xfId="2008" xr:uid="{00000000-0005-0000-0000-00000C080000}"/>
    <cellStyle name="Normal 7 6 3 2 2" xfId="2009" xr:uid="{00000000-0005-0000-0000-00000D080000}"/>
    <cellStyle name="Normal 7 6 3 3" xfId="2010" xr:uid="{00000000-0005-0000-0000-00000E080000}"/>
    <cellStyle name="Normal 7 6 4" xfId="2011" xr:uid="{00000000-0005-0000-0000-00000F080000}"/>
    <cellStyle name="Normal 7 6 4 2" xfId="2012" xr:uid="{00000000-0005-0000-0000-000010080000}"/>
    <cellStyle name="Normal 7 6 5" xfId="2013" xr:uid="{00000000-0005-0000-0000-000011080000}"/>
    <cellStyle name="Normal 7 7" xfId="2014" xr:uid="{00000000-0005-0000-0000-000012080000}"/>
    <cellStyle name="Normal 7 7 2" xfId="2015" xr:uid="{00000000-0005-0000-0000-000013080000}"/>
    <cellStyle name="Normal 7 7 2 2" xfId="2016" xr:uid="{00000000-0005-0000-0000-000014080000}"/>
    <cellStyle name="Normal 7 7 2 2 2" xfId="2017" xr:uid="{00000000-0005-0000-0000-000015080000}"/>
    <cellStyle name="Normal 7 7 2 3" xfId="2018" xr:uid="{00000000-0005-0000-0000-000016080000}"/>
    <cellStyle name="Normal 7 7 3" xfId="2019" xr:uid="{00000000-0005-0000-0000-000017080000}"/>
    <cellStyle name="Normal 7 7 3 2" xfId="2020" xr:uid="{00000000-0005-0000-0000-000018080000}"/>
    <cellStyle name="Normal 7 7 4" xfId="2021" xr:uid="{00000000-0005-0000-0000-000019080000}"/>
    <cellStyle name="Normal 7 8" xfId="2022" xr:uid="{00000000-0005-0000-0000-00001A080000}"/>
    <cellStyle name="Normal 7 8 2" xfId="2023" xr:uid="{00000000-0005-0000-0000-00001B080000}"/>
    <cellStyle name="Normal 7 8 2 2" xfId="2024" xr:uid="{00000000-0005-0000-0000-00001C080000}"/>
    <cellStyle name="Normal 7 8 3" xfId="2025" xr:uid="{00000000-0005-0000-0000-00001D080000}"/>
    <cellStyle name="Normal 7 9" xfId="2026" xr:uid="{00000000-0005-0000-0000-00001E080000}"/>
    <cellStyle name="Normal 7 9 2" xfId="2027" xr:uid="{00000000-0005-0000-0000-00001F080000}"/>
    <cellStyle name="Normal 8" xfId="2028" xr:uid="{00000000-0005-0000-0000-000020080000}"/>
    <cellStyle name="Normal 8 10" xfId="2029" xr:uid="{00000000-0005-0000-0000-000021080000}"/>
    <cellStyle name="Normal 8 11" xfId="2030" xr:uid="{00000000-0005-0000-0000-000022080000}"/>
    <cellStyle name="Normal 8 11 2" xfId="2031" xr:uid="{00000000-0005-0000-0000-000023080000}"/>
    <cellStyle name="Normal 8 11 3" xfId="2032" xr:uid="{00000000-0005-0000-0000-000024080000}"/>
    <cellStyle name="Normal 8 2" xfId="2033" xr:uid="{00000000-0005-0000-0000-000025080000}"/>
    <cellStyle name="Normal 8 2 2" xfId="2034" xr:uid="{00000000-0005-0000-0000-000026080000}"/>
    <cellStyle name="Normal 8 2 2 2" xfId="2035" xr:uid="{00000000-0005-0000-0000-000027080000}"/>
    <cellStyle name="Normal 8 2 2 2 2" xfId="2036" xr:uid="{00000000-0005-0000-0000-000028080000}"/>
    <cellStyle name="Normal 8 2 2 2 2 2" xfId="2037" xr:uid="{00000000-0005-0000-0000-000029080000}"/>
    <cellStyle name="Normal 8 2 2 2 3" xfId="2038" xr:uid="{00000000-0005-0000-0000-00002A080000}"/>
    <cellStyle name="Normal 8 2 2 3" xfId="2039" xr:uid="{00000000-0005-0000-0000-00002B080000}"/>
    <cellStyle name="Normal 8 2 2 3 2" xfId="2040" xr:uid="{00000000-0005-0000-0000-00002C080000}"/>
    <cellStyle name="Normal 8 2 2 4" xfId="2041" xr:uid="{00000000-0005-0000-0000-00002D080000}"/>
    <cellStyle name="Normal 8 2 3" xfId="2042" xr:uid="{00000000-0005-0000-0000-00002E080000}"/>
    <cellStyle name="Normal 8 2 3 2" xfId="2043" xr:uid="{00000000-0005-0000-0000-00002F080000}"/>
    <cellStyle name="Normal 8 2 3 2 2" xfId="2044" xr:uid="{00000000-0005-0000-0000-000030080000}"/>
    <cellStyle name="Normal 8 2 3 3" xfId="2045" xr:uid="{00000000-0005-0000-0000-000031080000}"/>
    <cellStyle name="Normal 8 2 4" xfId="2046" xr:uid="{00000000-0005-0000-0000-000032080000}"/>
    <cellStyle name="Normal 8 2 4 2" xfId="2047" xr:uid="{00000000-0005-0000-0000-000033080000}"/>
    <cellStyle name="Normal 8 2 5" xfId="2048" xr:uid="{00000000-0005-0000-0000-000034080000}"/>
    <cellStyle name="Normal 8 3" xfId="2049" xr:uid="{00000000-0005-0000-0000-000035080000}"/>
    <cellStyle name="Normal 8 3 2" xfId="2050" xr:uid="{00000000-0005-0000-0000-000036080000}"/>
    <cellStyle name="Normal 8 3 2 2" xfId="2051" xr:uid="{00000000-0005-0000-0000-000037080000}"/>
    <cellStyle name="Normal 8 3 2 2 2" xfId="2052" xr:uid="{00000000-0005-0000-0000-000038080000}"/>
    <cellStyle name="Normal 8 3 2 2 2 2" xfId="2053" xr:uid="{00000000-0005-0000-0000-000039080000}"/>
    <cellStyle name="Normal 8 3 2 2 3" xfId="2054" xr:uid="{00000000-0005-0000-0000-00003A080000}"/>
    <cellStyle name="Normal 8 3 2 3" xfId="2055" xr:uid="{00000000-0005-0000-0000-00003B080000}"/>
    <cellStyle name="Normal 8 3 2 3 2" xfId="2056" xr:uid="{00000000-0005-0000-0000-00003C080000}"/>
    <cellStyle name="Normal 8 3 2 4" xfId="2057" xr:uid="{00000000-0005-0000-0000-00003D080000}"/>
    <cellStyle name="Normal 8 3 3" xfId="2058" xr:uid="{00000000-0005-0000-0000-00003E080000}"/>
    <cellStyle name="Normal 8 3 3 2" xfId="2059" xr:uid="{00000000-0005-0000-0000-00003F080000}"/>
    <cellStyle name="Normal 8 3 3 2 2" xfId="2060" xr:uid="{00000000-0005-0000-0000-000040080000}"/>
    <cellStyle name="Normal 8 3 3 3" xfId="2061" xr:uid="{00000000-0005-0000-0000-000041080000}"/>
    <cellStyle name="Normal 8 3 4" xfId="2062" xr:uid="{00000000-0005-0000-0000-000042080000}"/>
    <cellStyle name="Normal 8 3 4 2" xfId="2063" xr:uid="{00000000-0005-0000-0000-000043080000}"/>
    <cellStyle name="Normal 8 3 5" xfId="2064" xr:uid="{00000000-0005-0000-0000-000044080000}"/>
    <cellStyle name="Normal 8 4" xfId="2065" xr:uid="{00000000-0005-0000-0000-000045080000}"/>
    <cellStyle name="Normal 8 4 2" xfId="2066" xr:uid="{00000000-0005-0000-0000-000046080000}"/>
    <cellStyle name="Normal 8 4 2 2" xfId="2067" xr:uid="{00000000-0005-0000-0000-000047080000}"/>
    <cellStyle name="Normal 8 4 2 2 2" xfId="2068" xr:uid="{00000000-0005-0000-0000-000048080000}"/>
    <cellStyle name="Normal 8 4 2 2 2 2" xfId="2069" xr:uid="{00000000-0005-0000-0000-000049080000}"/>
    <cellStyle name="Normal 8 4 2 2 3" xfId="2070" xr:uid="{00000000-0005-0000-0000-00004A080000}"/>
    <cellStyle name="Normal 8 4 2 3" xfId="2071" xr:uid="{00000000-0005-0000-0000-00004B080000}"/>
    <cellStyle name="Normal 8 4 2 3 2" xfId="2072" xr:uid="{00000000-0005-0000-0000-00004C080000}"/>
    <cellStyle name="Normal 8 4 2 4" xfId="2073" xr:uid="{00000000-0005-0000-0000-00004D080000}"/>
    <cellStyle name="Normal 8 4 3" xfId="2074" xr:uid="{00000000-0005-0000-0000-00004E080000}"/>
    <cellStyle name="Normal 8 4 3 2" xfId="2075" xr:uid="{00000000-0005-0000-0000-00004F080000}"/>
    <cellStyle name="Normal 8 4 3 2 2" xfId="2076" xr:uid="{00000000-0005-0000-0000-000050080000}"/>
    <cellStyle name="Normal 8 4 3 3" xfId="2077" xr:uid="{00000000-0005-0000-0000-000051080000}"/>
    <cellStyle name="Normal 8 4 4" xfId="2078" xr:uid="{00000000-0005-0000-0000-000052080000}"/>
    <cellStyle name="Normal 8 4 4 2" xfId="2079" xr:uid="{00000000-0005-0000-0000-000053080000}"/>
    <cellStyle name="Normal 8 4 5" xfId="2080" xr:uid="{00000000-0005-0000-0000-000054080000}"/>
    <cellStyle name="Normal 8 5" xfId="2081" xr:uid="{00000000-0005-0000-0000-000055080000}"/>
    <cellStyle name="Normal 8 5 2" xfId="2082" xr:uid="{00000000-0005-0000-0000-000056080000}"/>
    <cellStyle name="Normal 8 5 2 2" xfId="2083" xr:uid="{00000000-0005-0000-0000-000057080000}"/>
    <cellStyle name="Normal 8 5 2 2 2" xfId="2084" xr:uid="{00000000-0005-0000-0000-000058080000}"/>
    <cellStyle name="Normal 8 5 2 2 2 2" xfId="2085" xr:uid="{00000000-0005-0000-0000-000059080000}"/>
    <cellStyle name="Normal 8 5 2 2 3" xfId="2086" xr:uid="{00000000-0005-0000-0000-00005A080000}"/>
    <cellStyle name="Normal 8 5 2 3" xfId="2087" xr:uid="{00000000-0005-0000-0000-00005B080000}"/>
    <cellStyle name="Normal 8 5 2 3 2" xfId="2088" xr:uid="{00000000-0005-0000-0000-00005C080000}"/>
    <cellStyle name="Normal 8 5 2 4" xfId="2089" xr:uid="{00000000-0005-0000-0000-00005D080000}"/>
    <cellStyle name="Normal 8 5 3" xfId="2090" xr:uid="{00000000-0005-0000-0000-00005E080000}"/>
    <cellStyle name="Normal 8 5 3 2" xfId="2091" xr:uid="{00000000-0005-0000-0000-00005F080000}"/>
    <cellStyle name="Normal 8 5 3 2 2" xfId="2092" xr:uid="{00000000-0005-0000-0000-000060080000}"/>
    <cellStyle name="Normal 8 5 3 3" xfId="2093" xr:uid="{00000000-0005-0000-0000-000061080000}"/>
    <cellStyle name="Normal 8 5 4" xfId="2094" xr:uid="{00000000-0005-0000-0000-000062080000}"/>
    <cellStyle name="Normal 8 5 4 2" xfId="2095" xr:uid="{00000000-0005-0000-0000-000063080000}"/>
    <cellStyle name="Normal 8 5 5" xfId="2096" xr:uid="{00000000-0005-0000-0000-000064080000}"/>
    <cellStyle name="Normal 8 6" xfId="2097" xr:uid="{00000000-0005-0000-0000-000065080000}"/>
    <cellStyle name="Normal 8 6 2" xfId="2098" xr:uid="{00000000-0005-0000-0000-000066080000}"/>
    <cellStyle name="Normal 8 6 2 2" xfId="2099" xr:uid="{00000000-0005-0000-0000-000067080000}"/>
    <cellStyle name="Normal 8 6 2 2 2" xfId="2100" xr:uid="{00000000-0005-0000-0000-000068080000}"/>
    <cellStyle name="Normal 8 6 2 2 2 2" xfId="2101" xr:uid="{00000000-0005-0000-0000-000069080000}"/>
    <cellStyle name="Normal 8 6 2 2 3" xfId="2102" xr:uid="{00000000-0005-0000-0000-00006A080000}"/>
    <cellStyle name="Normal 8 6 2 3" xfId="2103" xr:uid="{00000000-0005-0000-0000-00006B080000}"/>
    <cellStyle name="Normal 8 6 2 3 2" xfId="2104" xr:uid="{00000000-0005-0000-0000-00006C080000}"/>
    <cellStyle name="Normal 8 6 2 4" xfId="2105" xr:uid="{00000000-0005-0000-0000-00006D080000}"/>
    <cellStyle name="Normal 8 6 3" xfId="2106" xr:uid="{00000000-0005-0000-0000-00006E080000}"/>
    <cellStyle name="Normal 8 6 3 2" xfId="2107" xr:uid="{00000000-0005-0000-0000-00006F080000}"/>
    <cellStyle name="Normal 8 6 3 2 2" xfId="2108" xr:uid="{00000000-0005-0000-0000-000070080000}"/>
    <cellStyle name="Normal 8 6 3 3" xfId="2109" xr:uid="{00000000-0005-0000-0000-000071080000}"/>
    <cellStyle name="Normal 8 6 4" xfId="2110" xr:uid="{00000000-0005-0000-0000-000072080000}"/>
    <cellStyle name="Normal 8 6 4 2" xfId="2111" xr:uid="{00000000-0005-0000-0000-000073080000}"/>
    <cellStyle name="Normal 8 6 5" xfId="2112" xr:uid="{00000000-0005-0000-0000-000074080000}"/>
    <cellStyle name="Normal 8 7" xfId="2113" xr:uid="{00000000-0005-0000-0000-000075080000}"/>
    <cellStyle name="Normal 8 7 2" xfId="2114" xr:uid="{00000000-0005-0000-0000-000076080000}"/>
    <cellStyle name="Normal 8 7 2 2" xfId="2115" xr:uid="{00000000-0005-0000-0000-000077080000}"/>
    <cellStyle name="Normal 8 7 2 2 2" xfId="2116" xr:uid="{00000000-0005-0000-0000-000078080000}"/>
    <cellStyle name="Normal 8 7 2 3" xfId="2117" xr:uid="{00000000-0005-0000-0000-000079080000}"/>
    <cellStyle name="Normal 8 7 3" xfId="2118" xr:uid="{00000000-0005-0000-0000-00007A080000}"/>
    <cellStyle name="Normal 8 7 3 2" xfId="2119" xr:uid="{00000000-0005-0000-0000-00007B080000}"/>
    <cellStyle name="Normal 8 7 4" xfId="2120" xr:uid="{00000000-0005-0000-0000-00007C080000}"/>
    <cellStyle name="Normal 8 8" xfId="2121" xr:uid="{00000000-0005-0000-0000-00007D080000}"/>
    <cellStyle name="Normal 8 8 2" xfId="2122" xr:uid="{00000000-0005-0000-0000-00007E080000}"/>
    <cellStyle name="Normal 8 8 2 2" xfId="2123" xr:uid="{00000000-0005-0000-0000-00007F080000}"/>
    <cellStyle name="Normal 8 8 3" xfId="2124" xr:uid="{00000000-0005-0000-0000-000080080000}"/>
    <cellStyle name="Normal 8 9" xfId="2125" xr:uid="{00000000-0005-0000-0000-000081080000}"/>
    <cellStyle name="Normal 8 9 2" xfId="2126" xr:uid="{00000000-0005-0000-0000-000082080000}"/>
    <cellStyle name="Normal 9" xfId="2127" xr:uid="{00000000-0005-0000-0000-000083080000}"/>
    <cellStyle name="Normal 9 10" xfId="2128" xr:uid="{00000000-0005-0000-0000-000084080000}"/>
    <cellStyle name="Normal 9 10 2" xfId="2129" xr:uid="{00000000-0005-0000-0000-000085080000}"/>
    <cellStyle name="Normal 9 10 2 2" xfId="2130" xr:uid="{00000000-0005-0000-0000-000086080000}"/>
    <cellStyle name="Normal 9 10 3" xfId="2131" xr:uid="{00000000-0005-0000-0000-000087080000}"/>
    <cellStyle name="Normal 9 11" xfId="2132" xr:uid="{00000000-0005-0000-0000-000088080000}"/>
    <cellStyle name="Normal 9 11 2" xfId="2133" xr:uid="{00000000-0005-0000-0000-000089080000}"/>
    <cellStyle name="Normal 9 12" xfId="2134" xr:uid="{00000000-0005-0000-0000-00008A080000}"/>
    <cellStyle name="Normal 9 2" xfId="2135" xr:uid="{00000000-0005-0000-0000-00008B080000}"/>
    <cellStyle name="Normal 9 2 10" xfId="2136" xr:uid="{00000000-0005-0000-0000-00008C080000}"/>
    <cellStyle name="Normal 9 2 2" xfId="2137" xr:uid="{00000000-0005-0000-0000-00008D080000}"/>
    <cellStyle name="Normal 9 2 2 2" xfId="2138" xr:uid="{00000000-0005-0000-0000-00008E080000}"/>
    <cellStyle name="Normal 9 2 2 2 2" xfId="2139" xr:uid="{00000000-0005-0000-0000-00008F080000}"/>
    <cellStyle name="Normal 9 2 2 2 2 2" xfId="2140" xr:uid="{00000000-0005-0000-0000-000090080000}"/>
    <cellStyle name="Normal 9 2 2 2 2 2 2" xfId="2141" xr:uid="{00000000-0005-0000-0000-000091080000}"/>
    <cellStyle name="Normal 9 2 2 2 2 3" xfId="2142" xr:uid="{00000000-0005-0000-0000-000092080000}"/>
    <cellStyle name="Normal 9 2 2 2 3" xfId="2143" xr:uid="{00000000-0005-0000-0000-000093080000}"/>
    <cellStyle name="Normal 9 2 2 2 3 2" xfId="2144" xr:uid="{00000000-0005-0000-0000-000094080000}"/>
    <cellStyle name="Normal 9 2 2 2 4" xfId="2145" xr:uid="{00000000-0005-0000-0000-000095080000}"/>
    <cellStyle name="Normal 9 2 2 3" xfId="2146" xr:uid="{00000000-0005-0000-0000-000096080000}"/>
    <cellStyle name="Normal 9 2 2 3 2" xfId="2147" xr:uid="{00000000-0005-0000-0000-000097080000}"/>
    <cellStyle name="Normal 9 2 2 3 2 2" xfId="2148" xr:uid="{00000000-0005-0000-0000-000098080000}"/>
    <cellStyle name="Normal 9 2 2 3 3" xfId="2149" xr:uid="{00000000-0005-0000-0000-000099080000}"/>
    <cellStyle name="Normal 9 2 2 4" xfId="2150" xr:uid="{00000000-0005-0000-0000-00009A080000}"/>
    <cellStyle name="Normal 9 2 2 4 2" xfId="2151" xr:uid="{00000000-0005-0000-0000-00009B080000}"/>
    <cellStyle name="Normal 9 2 2 5" xfId="2152" xr:uid="{00000000-0005-0000-0000-00009C080000}"/>
    <cellStyle name="Normal 9 2 3" xfId="2153" xr:uid="{00000000-0005-0000-0000-00009D080000}"/>
    <cellStyle name="Normal 9 2 3 2" xfId="2154" xr:uid="{00000000-0005-0000-0000-00009E080000}"/>
    <cellStyle name="Normal 9 2 3 2 2" xfId="2155" xr:uid="{00000000-0005-0000-0000-00009F080000}"/>
    <cellStyle name="Normal 9 2 3 2 2 2" xfId="2156" xr:uid="{00000000-0005-0000-0000-0000A0080000}"/>
    <cellStyle name="Normal 9 2 3 2 2 2 2" xfId="2157" xr:uid="{00000000-0005-0000-0000-0000A1080000}"/>
    <cellStyle name="Normal 9 2 3 2 2 3" xfId="2158" xr:uid="{00000000-0005-0000-0000-0000A2080000}"/>
    <cellStyle name="Normal 9 2 3 2 3" xfId="2159" xr:uid="{00000000-0005-0000-0000-0000A3080000}"/>
    <cellStyle name="Normal 9 2 3 2 3 2" xfId="2160" xr:uid="{00000000-0005-0000-0000-0000A4080000}"/>
    <cellStyle name="Normal 9 2 3 2 4" xfId="2161" xr:uid="{00000000-0005-0000-0000-0000A5080000}"/>
    <cellStyle name="Normal 9 2 3 3" xfId="2162" xr:uid="{00000000-0005-0000-0000-0000A6080000}"/>
    <cellStyle name="Normal 9 2 3 3 2" xfId="2163" xr:uid="{00000000-0005-0000-0000-0000A7080000}"/>
    <cellStyle name="Normal 9 2 3 3 2 2" xfId="2164" xr:uid="{00000000-0005-0000-0000-0000A8080000}"/>
    <cellStyle name="Normal 9 2 3 3 3" xfId="2165" xr:uid="{00000000-0005-0000-0000-0000A9080000}"/>
    <cellStyle name="Normal 9 2 3 4" xfId="2166" xr:uid="{00000000-0005-0000-0000-0000AA080000}"/>
    <cellStyle name="Normal 9 2 3 4 2" xfId="2167" xr:uid="{00000000-0005-0000-0000-0000AB080000}"/>
    <cellStyle name="Normal 9 2 3 5" xfId="2168" xr:uid="{00000000-0005-0000-0000-0000AC080000}"/>
    <cellStyle name="Normal 9 2 4" xfId="2169" xr:uid="{00000000-0005-0000-0000-0000AD080000}"/>
    <cellStyle name="Normal 9 2 4 2" xfId="2170" xr:uid="{00000000-0005-0000-0000-0000AE080000}"/>
    <cellStyle name="Normal 9 2 4 2 2" xfId="2171" xr:uid="{00000000-0005-0000-0000-0000AF080000}"/>
    <cellStyle name="Normal 9 2 4 2 2 2" xfId="2172" xr:uid="{00000000-0005-0000-0000-0000B0080000}"/>
    <cellStyle name="Normal 9 2 4 2 2 2 2" xfId="2173" xr:uid="{00000000-0005-0000-0000-0000B1080000}"/>
    <cellStyle name="Normal 9 2 4 2 2 3" xfId="2174" xr:uid="{00000000-0005-0000-0000-0000B2080000}"/>
    <cellStyle name="Normal 9 2 4 2 3" xfId="2175" xr:uid="{00000000-0005-0000-0000-0000B3080000}"/>
    <cellStyle name="Normal 9 2 4 2 3 2" xfId="2176" xr:uid="{00000000-0005-0000-0000-0000B4080000}"/>
    <cellStyle name="Normal 9 2 4 2 4" xfId="2177" xr:uid="{00000000-0005-0000-0000-0000B5080000}"/>
    <cellStyle name="Normal 9 2 4 3" xfId="2178" xr:uid="{00000000-0005-0000-0000-0000B6080000}"/>
    <cellStyle name="Normal 9 2 4 3 2" xfId="2179" xr:uid="{00000000-0005-0000-0000-0000B7080000}"/>
    <cellStyle name="Normal 9 2 4 3 2 2" xfId="2180" xr:uid="{00000000-0005-0000-0000-0000B8080000}"/>
    <cellStyle name="Normal 9 2 4 3 3" xfId="2181" xr:uid="{00000000-0005-0000-0000-0000B9080000}"/>
    <cellStyle name="Normal 9 2 4 4" xfId="2182" xr:uid="{00000000-0005-0000-0000-0000BA080000}"/>
    <cellStyle name="Normal 9 2 4 4 2" xfId="2183" xr:uid="{00000000-0005-0000-0000-0000BB080000}"/>
    <cellStyle name="Normal 9 2 4 5" xfId="2184" xr:uid="{00000000-0005-0000-0000-0000BC080000}"/>
    <cellStyle name="Normal 9 2 5" xfId="2185" xr:uid="{00000000-0005-0000-0000-0000BD080000}"/>
    <cellStyle name="Normal 9 2 5 2" xfId="2186" xr:uid="{00000000-0005-0000-0000-0000BE080000}"/>
    <cellStyle name="Normal 9 2 5 2 2" xfId="2187" xr:uid="{00000000-0005-0000-0000-0000BF080000}"/>
    <cellStyle name="Normal 9 2 5 2 2 2" xfId="2188" xr:uid="{00000000-0005-0000-0000-0000C0080000}"/>
    <cellStyle name="Normal 9 2 5 2 2 2 2" xfId="2189" xr:uid="{00000000-0005-0000-0000-0000C1080000}"/>
    <cellStyle name="Normal 9 2 5 2 2 3" xfId="2190" xr:uid="{00000000-0005-0000-0000-0000C2080000}"/>
    <cellStyle name="Normal 9 2 5 2 3" xfId="2191" xr:uid="{00000000-0005-0000-0000-0000C3080000}"/>
    <cellStyle name="Normal 9 2 5 2 3 2" xfId="2192" xr:uid="{00000000-0005-0000-0000-0000C4080000}"/>
    <cellStyle name="Normal 9 2 5 2 4" xfId="2193" xr:uid="{00000000-0005-0000-0000-0000C5080000}"/>
    <cellStyle name="Normal 9 2 5 3" xfId="2194" xr:uid="{00000000-0005-0000-0000-0000C6080000}"/>
    <cellStyle name="Normal 9 2 5 3 2" xfId="2195" xr:uid="{00000000-0005-0000-0000-0000C7080000}"/>
    <cellStyle name="Normal 9 2 5 3 2 2" xfId="2196" xr:uid="{00000000-0005-0000-0000-0000C8080000}"/>
    <cellStyle name="Normal 9 2 5 3 3" xfId="2197" xr:uid="{00000000-0005-0000-0000-0000C9080000}"/>
    <cellStyle name="Normal 9 2 5 4" xfId="2198" xr:uid="{00000000-0005-0000-0000-0000CA080000}"/>
    <cellStyle name="Normal 9 2 5 4 2" xfId="2199" xr:uid="{00000000-0005-0000-0000-0000CB080000}"/>
    <cellStyle name="Normal 9 2 5 5" xfId="2200" xr:uid="{00000000-0005-0000-0000-0000CC080000}"/>
    <cellStyle name="Normal 9 2 6" xfId="2201" xr:uid="{00000000-0005-0000-0000-0000CD080000}"/>
    <cellStyle name="Normal 9 2 6 2" xfId="2202" xr:uid="{00000000-0005-0000-0000-0000CE080000}"/>
    <cellStyle name="Normal 9 2 6 2 2" xfId="2203" xr:uid="{00000000-0005-0000-0000-0000CF080000}"/>
    <cellStyle name="Normal 9 2 6 2 2 2" xfId="2204" xr:uid="{00000000-0005-0000-0000-0000D0080000}"/>
    <cellStyle name="Normal 9 2 6 2 2 2 2" xfId="2205" xr:uid="{00000000-0005-0000-0000-0000D1080000}"/>
    <cellStyle name="Normal 9 2 6 2 2 3" xfId="2206" xr:uid="{00000000-0005-0000-0000-0000D2080000}"/>
    <cellStyle name="Normal 9 2 6 2 3" xfId="2207" xr:uid="{00000000-0005-0000-0000-0000D3080000}"/>
    <cellStyle name="Normal 9 2 6 2 3 2" xfId="2208" xr:uid="{00000000-0005-0000-0000-0000D4080000}"/>
    <cellStyle name="Normal 9 2 6 2 4" xfId="2209" xr:uid="{00000000-0005-0000-0000-0000D5080000}"/>
    <cellStyle name="Normal 9 2 6 3" xfId="2210" xr:uid="{00000000-0005-0000-0000-0000D6080000}"/>
    <cellStyle name="Normal 9 2 6 3 2" xfId="2211" xr:uid="{00000000-0005-0000-0000-0000D7080000}"/>
    <cellStyle name="Normal 9 2 6 3 2 2" xfId="2212" xr:uid="{00000000-0005-0000-0000-0000D8080000}"/>
    <cellStyle name="Normal 9 2 6 3 3" xfId="2213" xr:uid="{00000000-0005-0000-0000-0000D9080000}"/>
    <cellStyle name="Normal 9 2 6 4" xfId="2214" xr:uid="{00000000-0005-0000-0000-0000DA080000}"/>
    <cellStyle name="Normal 9 2 6 4 2" xfId="2215" xr:uid="{00000000-0005-0000-0000-0000DB080000}"/>
    <cellStyle name="Normal 9 2 6 5" xfId="2216" xr:uid="{00000000-0005-0000-0000-0000DC080000}"/>
    <cellStyle name="Normal 9 2 7" xfId="2217" xr:uid="{00000000-0005-0000-0000-0000DD080000}"/>
    <cellStyle name="Normal 9 2 7 2" xfId="2218" xr:uid="{00000000-0005-0000-0000-0000DE080000}"/>
    <cellStyle name="Normal 9 2 7 2 2" xfId="2219" xr:uid="{00000000-0005-0000-0000-0000DF080000}"/>
    <cellStyle name="Normal 9 2 7 2 2 2" xfId="2220" xr:uid="{00000000-0005-0000-0000-0000E0080000}"/>
    <cellStyle name="Normal 9 2 7 2 3" xfId="2221" xr:uid="{00000000-0005-0000-0000-0000E1080000}"/>
    <cellStyle name="Normal 9 2 7 3" xfId="2222" xr:uid="{00000000-0005-0000-0000-0000E2080000}"/>
    <cellStyle name="Normal 9 2 7 3 2" xfId="2223" xr:uid="{00000000-0005-0000-0000-0000E3080000}"/>
    <cellStyle name="Normal 9 2 7 4" xfId="2224" xr:uid="{00000000-0005-0000-0000-0000E4080000}"/>
    <cellStyle name="Normal 9 2 8" xfId="2225" xr:uid="{00000000-0005-0000-0000-0000E5080000}"/>
    <cellStyle name="Normal 9 2 8 2" xfId="2226" xr:uid="{00000000-0005-0000-0000-0000E6080000}"/>
    <cellStyle name="Normal 9 2 8 2 2" xfId="2227" xr:uid="{00000000-0005-0000-0000-0000E7080000}"/>
    <cellStyle name="Normal 9 2 8 3" xfId="2228" xr:uid="{00000000-0005-0000-0000-0000E8080000}"/>
    <cellStyle name="Normal 9 2 9" xfId="2229" xr:uid="{00000000-0005-0000-0000-0000E9080000}"/>
    <cellStyle name="Normal 9 2 9 2" xfId="2230" xr:uid="{00000000-0005-0000-0000-0000EA080000}"/>
    <cellStyle name="Normal 9 3" xfId="2231" xr:uid="{00000000-0005-0000-0000-0000EB080000}"/>
    <cellStyle name="Normal 9 3 2" xfId="2232" xr:uid="{00000000-0005-0000-0000-0000EC080000}"/>
    <cellStyle name="Normal 9 3 2 2" xfId="2233" xr:uid="{00000000-0005-0000-0000-0000ED080000}"/>
    <cellStyle name="Normal 9 3 2 2 2" xfId="2234" xr:uid="{00000000-0005-0000-0000-0000EE080000}"/>
    <cellStyle name="Normal 9 3 2 2 2 2" xfId="2235" xr:uid="{00000000-0005-0000-0000-0000EF080000}"/>
    <cellStyle name="Normal 9 3 2 2 3" xfId="2236" xr:uid="{00000000-0005-0000-0000-0000F0080000}"/>
    <cellStyle name="Normal 9 3 2 3" xfId="2237" xr:uid="{00000000-0005-0000-0000-0000F1080000}"/>
    <cellStyle name="Normal 9 3 2 3 2" xfId="2238" xr:uid="{00000000-0005-0000-0000-0000F2080000}"/>
    <cellStyle name="Normal 9 3 2 4" xfId="2239" xr:uid="{00000000-0005-0000-0000-0000F3080000}"/>
    <cellStyle name="Normal 9 3 3" xfId="2240" xr:uid="{00000000-0005-0000-0000-0000F4080000}"/>
    <cellStyle name="Normal 9 3 3 2" xfId="2241" xr:uid="{00000000-0005-0000-0000-0000F5080000}"/>
    <cellStyle name="Normal 9 3 3 2 2" xfId="2242" xr:uid="{00000000-0005-0000-0000-0000F6080000}"/>
    <cellStyle name="Normal 9 3 3 3" xfId="2243" xr:uid="{00000000-0005-0000-0000-0000F7080000}"/>
    <cellStyle name="Normal 9 3 4" xfId="2244" xr:uid="{00000000-0005-0000-0000-0000F8080000}"/>
    <cellStyle name="Normal 9 3 4 2" xfId="2245" xr:uid="{00000000-0005-0000-0000-0000F9080000}"/>
    <cellStyle name="Normal 9 3 5" xfId="2246" xr:uid="{00000000-0005-0000-0000-0000FA080000}"/>
    <cellStyle name="Normal 9 4" xfId="2247" xr:uid="{00000000-0005-0000-0000-0000FB080000}"/>
    <cellStyle name="Normal 9 4 2" xfId="2248" xr:uid="{00000000-0005-0000-0000-0000FC080000}"/>
    <cellStyle name="Normal 9 4 2 2" xfId="2249" xr:uid="{00000000-0005-0000-0000-0000FD080000}"/>
    <cellStyle name="Normal 9 4 2 2 2" xfId="2250" xr:uid="{00000000-0005-0000-0000-0000FE080000}"/>
    <cellStyle name="Normal 9 4 2 2 2 2" xfId="2251" xr:uid="{00000000-0005-0000-0000-0000FF080000}"/>
    <cellStyle name="Normal 9 4 2 2 3" xfId="2252" xr:uid="{00000000-0005-0000-0000-000000090000}"/>
    <cellStyle name="Normal 9 4 2 3" xfId="2253" xr:uid="{00000000-0005-0000-0000-000001090000}"/>
    <cellStyle name="Normal 9 4 2 3 2" xfId="2254" xr:uid="{00000000-0005-0000-0000-000002090000}"/>
    <cellStyle name="Normal 9 4 2 4" xfId="2255" xr:uid="{00000000-0005-0000-0000-000003090000}"/>
    <cellStyle name="Normal 9 4 3" xfId="2256" xr:uid="{00000000-0005-0000-0000-000004090000}"/>
    <cellStyle name="Normal 9 4 3 2" xfId="2257" xr:uid="{00000000-0005-0000-0000-000005090000}"/>
    <cellStyle name="Normal 9 4 3 2 2" xfId="2258" xr:uid="{00000000-0005-0000-0000-000006090000}"/>
    <cellStyle name="Normal 9 4 3 3" xfId="2259" xr:uid="{00000000-0005-0000-0000-000007090000}"/>
    <cellStyle name="Normal 9 4 4" xfId="2260" xr:uid="{00000000-0005-0000-0000-000008090000}"/>
    <cellStyle name="Normal 9 4 4 2" xfId="2261" xr:uid="{00000000-0005-0000-0000-000009090000}"/>
    <cellStyle name="Normal 9 4 5" xfId="2262" xr:uid="{00000000-0005-0000-0000-00000A090000}"/>
    <cellStyle name="Normal 9 5" xfId="2263" xr:uid="{00000000-0005-0000-0000-00000B090000}"/>
    <cellStyle name="Normal 9 5 2" xfId="2264" xr:uid="{00000000-0005-0000-0000-00000C090000}"/>
    <cellStyle name="Normal 9 5 2 2" xfId="2265" xr:uid="{00000000-0005-0000-0000-00000D090000}"/>
    <cellStyle name="Normal 9 5 2 2 2" xfId="2266" xr:uid="{00000000-0005-0000-0000-00000E090000}"/>
    <cellStyle name="Normal 9 5 2 2 2 2" xfId="2267" xr:uid="{00000000-0005-0000-0000-00000F090000}"/>
    <cellStyle name="Normal 9 5 2 2 3" xfId="2268" xr:uid="{00000000-0005-0000-0000-000010090000}"/>
    <cellStyle name="Normal 9 5 2 3" xfId="2269" xr:uid="{00000000-0005-0000-0000-000011090000}"/>
    <cellStyle name="Normal 9 5 2 3 2" xfId="2270" xr:uid="{00000000-0005-0000-0000-000012090000}"/>
    <cellStyle name="Normal 9 5 2 4" xfId="2271" xr:uid="{00000000-0005-0000-0000-000013090000}"/>
    <cellStyle name="Normal 9 5 3" xfId="2272" xr:uid="{00000000-0005-0000-0000-000014090000}"/>
    <cellStyle name="Normal 9 5 3 2" xfId="2273" xr:uid="{00000000-0005-0000-0000-000015090000}"/>
    <cellStyle name="Normal 9 5 3 2 2" xfId="2274" xr:uid="{00000000-0005-0000-0000-000016090000}"/>
    <cellStyle name="Normal 9 5 3 3" xfId="2275" xr:uid="{00000000-0005-0000-0000-000017090000}"/>
    <cellStyle name="Normal 9 5 4" xfId="2276" xr:uid="{00000000-0005-0000-0000-000018090000}"/>
    <cellStyle name="Normal 9 5 4 2" xfId="2277" xr:uid="{00000000-0005-0000-0000-000019090000}"/>
    <cellStyle name="Normal 9 5 5" xfId="2278" xr:uid="{00000000-0005-0000-0000-00001A090000}"/>
    <cellStyle name="Normal 9 6" xfId="2279" xr:uid="{00000000-0005-0000-0000-00001B090000}"/>
    <cellStyle name="Normal 9 6 2" xfId="2280" xr:uid="{00000000-0005-0000-0000-00001C090000}"/>
    <cellStyle name="Normal 9 6 2 2" xfId="2281" xr:uid="{00000000-0005-0000-0000-00001D090000}"/>
    <cellStyle name="Normal 9 6 2 2 2" xfId="2282" xr:uid="{00000000-0005-0000-0000-00001E090000}"/>
    <cellStyle name="Normal 9 6 2 2 2 2" xfId="2283" xr:uid="{00000000-0005-0000-0000-00001F090000}"/>
    <cellStyle name="Normal 9 6 2 2 3" xfId="2284" xr:uid="{00000000-0005-0000-0000-000020090000}"/>
    <cellStyle name="Normal 9 6 2 3" xfId="2285" xr:uid="{00000000-0005-0000-0000-000021090000}"/>
    <cellStyle name="Normal 9 6 2 3 2" xfId="2286" xr:uid="{00000000-0005-0000-0000-000022090000}"/>
    <cellStyle name="Normal 9 6 2 4" xfId="2287" xr:uid="{00000000-0005-0000-0000-000023090000}"/>
    <cellStyle name="Normal 9 6 3" xfId="2288" xr:uid="{00000000-0005-0000-0000-000024090000}"/>
    <cellStyle name="Normal 9 6 3 2" xfId="2289" xr:uid="{00000000-0005-0000-0000-000025090000}"/>
    <cellStyle name="Normal 9 6 3 2 2" xfId="2290" xr:uid="{00000000-0005-0000-0000-000026090000}"/>
    <cellStyle name="Normal 9 6 3 3" xfId="2291" xr:uid="{00000000-0005-0000-0000-000027090000}"/>
    <cellStyle name="Normal 9 6 4" xfId="2292" xr:uid="{00000000-0005-0000-0000-000028090000}"/>
    <cellStyle name="Normal 9 6 4 2" xfId="2293" xr:uid="{00000000-0005-0000-0000-000029090000}"/>
    <cellStyle name="Normal 9 6 5" xfId="2294" xr:uid="{00000000-0005-0000-0000-00002A090000}"/>
    <cellStyle name="Normal 9 7" xfId="2295" xr:uid="{00000000-0005-0000-0000-00002B090000}"/>
    <cellStyle name="Normal 9 7 2" xfId="2296" xr:uid="{00000000-0005-0000-0000-00002C090000}"/>
    <cellStyle name="Normal 9 7 2 2" xfId="2297" xr:uid="{00000000-0005-0000-0000-00002D090000}"/>
    <cellStyle name="Normal 9 7 2 2 2" xfId="2298" xr:uid="{00000000-0005-0000-0000-00002E090000}"/>
    <cellStyle name="Normal 9 7 2 2 2 2" xfId="2299" xr:uid="{00000000-0005-0000-0000-00002F090000}"/>
    <cellStyle name="Normal 9 7 2 2 3" xfId="2300" xr:uid="{00000000-0005-0000-0000-000030090000}"/>
    <cellStyle name="Normal 9 7 2 3" xfId="2301" xr:uid="{00000000-0005-0000-0000-000031090000}"/>
    <cellStyle name="Normal 9 7 2 3 2" xfId="2302" xr:uid="{00000000-0005-0000-0000-000032090000}"/>
    <cellStyle name="Normal 9 7 2 4" xfId="2303" xr:uid="{00000000-0005-0000-0000-000033090000}"/>
    <cellStyle name="Normal 9 7 3" xfId="2304" xr:uid="{00000000-0005-0000-0000-000034090000}"/>
    <cellStyle name="Normal 9 7 3 2" xfId="2305" xr:uid="{00000000-0005-0000-0000-000035090000}"/>
    <cellStyle name="Normal 9 7 3 2 2" xfId="2306" xr:uid="{00000000-0005-0000-0000-000036090000}"/>
    <cellStyle name="Normal 9 7 3 3" xfId="2307" xr:uid="{00000000-0005-0000-0000-000037090000}"/>
    <cellStyle name="Normal 9 7 4" xfId="2308" xr:uid="{00000000-0005-0000-0000-000038090000}"/>
    <cellStyle name="Normal 9 7 4 2" xfId="2309" xr:uid="{00000000-0005-0000-0000-000039090000}"/>
    <cellStyle name="Normal 9 7 5" xfId="2310" xr:uid="{00000000-0005-0000-0000-00003A090000}"/>
    <cellStyle name="Normal 9 8" xfId="2311" xr:uid="{00000000-0005-0000-0000-00003B090000}"/>
    <cellStyle name="Normal 9 8 2" xfId="2312" xr:uid="{00000000-0005-0000-0000-00003C090000}"/>
    <cellStyle name="Normal 9 8 2 2" xfId="2313" xr:uid="{00000000-0005-0000-0000-00003D090000}"/>
    <cellStyle name="Normal 9 8 2 2 2" xfId="2314" xr:uid="{00000000-0005-0000-0000-00003E090000}"/>
    <cellStyle name="Normal 9 8 2 2 2 2" xfId="2315" xr:uid="{00000000-0005-0000-0000-00003F090000}"/>
    <cellStyle name="Normal 9 8 2 2 3" xfId="2316" xr:uid="{00000000-0005-0000-0000-000040090000}"/>
    <cellStyle name="Normal 9 8 2 3" xfId="2317" xr:uid="{00000000-0005-0000-0000-000041090000}"/>
    <cellStyle name="Normal 9 8 2 3 2" xfId="2318" xr:uid="{00000000-0005-0000-0000-000042090000}"/>
    <cellStyle name="Normal 9 8 2 4" xfId="2319" xr:uid="{00000000-0005-0000-0000-000043090000}"/>
    <cellStyle name="Normal 9 8 3" xfId="2320" xr:uid="{00000000-0005-0000-0000-000044090000}"/>
    <cellStyle name="Normal 9 8 3 2" xfId="2321" xr:uid="{00000000-0005-0000-0000-000045090000}"/>
    <cellStyle name="Normal 9 8 3 2 2" xfId="2322" xr:uid="{00000000-0005-0000-0000-000046090000}"/>
    <cellStyle name="Normal 9 8 3 3" xfId="2323" xr:uid="{00000000-0005-0000-0000-000047090000}"/>
    <cellStyle name="Normal 9 8 4" xfId="2324" xr:uid="{00000000-0005-0000-0000-000048090000}"/>
    <cellStyle name="Normal 9 8 4 2" xfId="2325" xr:uid="{00000000-0005-0000-0000-000049090000}"/>
    <cellStyle name="Normal 9 8 5" xfId="2326" xr:uid="{00000000-0005-0000-0000-00004A090000}"/>
    <cellStyle name="Normal 9 9" xfId="2327" xr:uid="{00000000-0005-0000-0000-00004B090000}"/>
    <cellStyle name="Normal 9 9 2" xfId="2328" xr:uid="{00000000-0005-0000-0000-00004C090000}"/>
    <cellStyle name="Normal 9 9 2 2" xfId="2329" xr:uid="{00000000-0005-0000-0000-00004D090000}"/>
    <cellStyle name="Normal 9 9 2 2 2" xfId="2330" xr:uid="{00000000-0005-0000-0000-00004E090000}"/>
    <cellStyle name="Normal 9 9 2 3" xfId="2331" xr:uid="{00000000-0005-0000-0000-00004F090000}"/>
    <cellStyle name="Normal 9 9 3" xfId="2332" xr:uid="{00000000-0005-0000-0000-000050090000}"/>
    <cellStyle name="Normal 9 9 3 2" xfId="2333" xr:uid="{00000000-0005-0000-0000-000051090000}"/>
    <cellStyle name="Normal 9 9 4" xfId="2334" xr:uid="{00000000-0005-0000-0000-000052090000}"/>
    <cellStyle name="Nota 2" xfId="2335" xr:uid="{00000000-0005-0000-0000-000053090000}"/>
    <cellStyle name="Nota 2 2" xfId="2617" xr:uid="{00000000-0005-0000-0000-000054090000}"/>
    <cellStyle name="Nota 3" xfId="2336" xr:uid="{00000000-0005-0000-0000-000055090000}"/>
    <cellStyle name="Nota 4" xfId="2337" xr:uid="{00000000-0005-0000-0000-000056090000}"/>
    <cellStyle name="Nota 5" xfId="2338" xr:uid="{00000000-0005-0000-0000-000057090000}"/>
    <cellStyle name="Note" xfId="2618" xr:uid="{00000000-0005-0000-0000-000058090000}"/>
    <cellStyle name="Note 2" xfId="2339" xr:uid="{00000000-0005-0000-0000-000059090000}"/>
    <cellStyle name="Note 3" xfId="2340" xr:uid="{00000000-0005-0000-0000-00005A090000}"/>
    <cellStyle name="Note 6" xfId="2341" xr:uid="{00000000-0005-0000-0000-00005B090000}"/>
    <cellStyle name="Output" xfId="2342" xr:uid="{00000000-0005-0000-0000-00005C090000}"/>
    <cellStyle name="Output 2" xfId="2343" xr:uid="{00000000-0005-0000-0000-00005D090000}"/>
    <cellStyle name="Porcentagem 2" xfId="2344" xr:uid="{00000000-0005-0000-0000-00005E090000}"/>
    <cellStyle name="Porcentagem 2 2" xfId="2345" xr:uid="{00000000-0005-0000-0000-00005F090000}"/>
    <cellStyle name="Porcentagem 2 3" xfId="2640" xr:uid="{00000000-0005-0000-0000-000060090000}"/>
    <cellStyle name="Porcentagem 3" xfId="2346" xr:uid="{00000000-0005-0000-0000-000061090000}"/>
    <cellStyle name="Porcentagem 4" xfId="2347" xr:uid="{00000000-0005-0000-0000-000062090000}"/>
    <cellStyle name="Porcentagem 4 10" xfId="2348" xr:uid="{00000000-0005-0000-0000-000063090000}"/>
    <cellStyle name="Porcentagem 4 2" xfId="2349" xr:uid="{00000000-0005-0000-0000-000064090000}"/>
    <cellStyle name="Porcentagem 4 2 2" xfId="2350" xr:uid="{00000000-0005-0000-0000-000065090000}"/>
    <cellStyle name="Porcentagem 4 2 2 2" xfId="2351" xr:uid="{00000000-0005-0000-0000-000066090000}"/>
    <cellStyle name="Porcentagem 4 2 2 2 2" xfId="2352" xr:uid="{00000000-0005-0000-0000-000067090000}"/>
    <cellStyle name="Porcentagem 4 2 2 2 2 2" xfId="2353" xr:uid="{00000000-0005-0000-0000-000068090000}"/>
    <cellStyle name="Porcentagem 4 2 2 2 3" xfId="2354" xr:uid="{00000000-0005-0000-0000-000069090000}"/>
    <cellStyle name="Porcentagem 4 2 2 3" xfId="2355" xr:uid="{00000000-0005-0000-0000-00006A090000}"/>
    <cellStyle name="Porcentagem 4 2 2 3 2" xfId="2356" xr:uid="{00000000-0005-0000-0000-00006B090000}"/>
    <cellStyle name="Porcentagem 4 2 2 4" xfId="2357" xr:uid="{00000000-0005-0000-0000-00006C090000}"/>
    <cellStyle name="Porcentagem 4 2 3" xfId="2358" xr:uid="{00000000-0005-0000-0000-00006D090000}"/>
    <cellStyle name="Porcentagem 4 2 3 2" xfId="2359" xr:uid="{00000000-0005-0000-0000-00006E090000}"/>
    <cellStyle name="Porcentagem 4 2 3 2 2" xfId="2360" xr:uid="{00000000-0005-0000-0000-00006F090000}"/>
    <cellStyle name="Porcentagem 4 2 3 3" xfId="2361" xr:uid="{00000000-0005-0000-0000-000070090000}"/>
    <cellStyle name="Porcentagem 4 2 4" xfId="2362" xr:uid="{00000000-0005-0000-0000-000071090000}"/>
    <cellStyle name="Porcentagem 4 2 4 2" xfId="2363" xr:uid="{00000000-0005-0000-0000-000072090000}"/>
    <cellStyle name="Porcentagem 4 2 5" xfId="2364" xr:uid="{00000000-0005-0000-0000-000073090000}"/>
    <cellStyle name="Porcentagem 4 3" xfId="2365" xr:uid="{00000000-0005-0000-0000-000074090000}"/>
    <cellStyle name="Porcentagem 4 3 2" xfId="2366" xr:uid="{00000000-0005-0000-0000-000075090000}"/>
    <cellStyle name="Porcentagem 4 3 2 2" xfId="2367" xr:uid="{00000000-0005-0000-0000-000076090000}"/>
    <cellStyle name="Porcentagem 4 3 2 2 2" xfId="2368" xr:uid="{00000000-0005-0000-0000-000077090000}"/>
    <cellStyle name="Porcentagem 4 3 2 2 2 2" xfId="2369" xr:uid="{00000000-0005-0000-0000-000078090000}"/>
    <cellStyle name="Porcentagem 4 3 2 2 3" xfId="2370" xr:uid="{00000000-0005-0000-0000-000079090000}"/>
    <cellStyle name="Porcentagem 4 3 2 3" xfId="2371" xr:uid="{00000000-0005-0000-0000-00007A090000}"/>
    <cellStyle name="Porcentagem 4 3 2 3 2" xfId="2372" xr:uid="{00000000-0005-0000-0000-00007B090000}"/>
    <cellStyle name="Porcentagem 4 3 2 4" xfId="2373" xr:uid="{00000000-0005-0000-0000-00007C090000}"/>
    <cellStyle name="Porcentagem 4 3 3" xfId="2374" xr:uid="{00000000-0005-0000-0000-00007D090000}"/>
    <cellStyle name="Porcentagem 4 3 3 2" xfId="2375" xr:uid="{00000000-0005-0000-0000-00007E090000}"/>
    <cellStyle name="Porcentagem 4 3 3 2 2" xfId="2376" xr:uid="{00000000-0005-0000-0000-00007F090000}"/>
    <cellStyle name="Porcentagem 4 3 3 3" xfId="2377" xr:uid="{00000000-0005-0000-0000-000080090000}"/>
    <cellStyle name="Porcentagem 4 3 4" xfId="2378" xr:uid="{00000000-0005-0000-0000-000081090000}"/>
    <cellStyle name="Porcentagem 4 3 4 2" xfId="2379" xr:uid="{00000000-0005-0000-0000-000082090000}"/>
    <cellStyle name="Porcentagem 4 3 5" xfId="2380" xr:uid="{00000000-0005-0000-0000-000083090000}"/>
    <cellStyle name="Porcentagem 4 4" xfId="2381" xr:uid="{00000000-0005-0000-0000-000084090000}"/>
    <cellStyle name="Porcentagem 4 4 2" xfId="2382" xr:uid="{00000000-0005-0000-0000-000085090000}"/>
    <cellStyle name="Porcentagem 4 4 2 2" xfId="2383" xr:uid="{00000000-0005-0000-0000-000086090000}"/>
    <cellStyle name="Porcentagem 4 4 2 2 2" xfId="2384" xr:uid="{00000000-0005-0000-0000-000087090000}"/>
    <cellStyle name="Porcentagem 4 4 2 2 2 2" xfId="2385" xr:uid="{00000000-0005-0000-0000-000088090000}"/>
    <cellStyle name="Porcentagem 4 4 2 2 3" xfId="2386" xr:uid="{00000000-0005-0000-0000-000089090000}"/>
    <cellStyle name="Porcentagem 4 4 2 3" xfId="2387" xr:uid="{00000000-0005-0000-0000-00008A090000}"/>
    <cellStyle name="Porcentagem 4 4 2 3 2" xfId="2388" xr:uid="{00000000-0005-0000-0000-00008B090000}"/>
    <cellStyle name="Porcentagem 4 4 2 4" xfId="2389" xr:uid="{00000000-0005-0000-0000-00008C090000}"/>
    <cellStyle name="Porcentagem 4 4 3" xfId="2390" xr:uid="{00000000-0005-0000-0000-00008D090000}"/>
    <cellStyle name="Porcentagem 4 4 3 2" xfId="2391" xr:uid="{00000000-0005-0000-0000-00008E090000}"/>
    <cellStyle name="Porcentagem 4 4 3 2 2" xfId="2392" xr:uid="{00000000-0005-0000-0000-00008F090000}"/>
    <cellStyle name="Porcentagem 4 4 3 3" xfId="2393" xr:uid="{00000000-0005-0000-0000-000090090000}"/>
    <cellStyle name="Porcentagem 4 4 4" xfId="2394" xr:uid="{00000000-0005-0000-0000-000091090000}"/>
    <cellStyle name="Porcentagem 4 4 4 2" xfId="2395" xr:uid="{00000000-0005-0000-0000-000092090000}"/>
    <cellStyle name="Porcentagem 4 4 5" xfId="2396" xr:uid="{00000000-0005-0000-0000-000093090000}"/>
    <cellStyle name="Porcentagem 4 5" xfId="2397" xr:uid="{00000000-0005-0000-0000-000094090000}"/>
    <cellStyle name="Porcentagem 4 5 2" xfId="2398" xr:uid="{00000000-0005-0000-0000-000095090000}"/>
    <cellStyle name="Porcentagem 4 5 2 2" xfId="2399" xr:uid="{00000000-0005-0000-0000-000096090000}"/>
    <cellStyle name="Porcentagem 4 5 2 2 2" xfId="2400" xr:uid="{00000000-0005-0000-0000-000097090000}"/>
    <cellStyle name="Porcentagem 4 5 2 2 2 2" xfId="2401" xr:uid="{00000000-0005-0000-0000-000098090000}"/>
    <cellStyle name="Porcentagem 4 5 2 2 3" xfId="2402" xr:uid="{00000000-0005-0000-0000-000099090000}"/>
    <cellStyle name="Porcentagem 4 5 2 3" xfId="2403" xr:uid="{00000000-0005-0000-0000-00009A090000}"/>
    <cellStyle name="Porcentagem 4 5 2 3 2" xfId="2404" xr:uid="{00000000-0005-0000-0000-00009B090000}"/>
    <cellStyle name="Porcentagem 4 5 2 4" xfId="2405" xr:uid="{00000000-0005-0000-0000-00009C090000}"/>
    <cellStyle name="Porcentagem 4 5 3" xfId="2406" xr:uid="{00000000-0005-0000-0000-00009D090000}"/>
    <cellStyle name="Porcentagem 4 5 3 2" xfId="2407" xr:uid="{00000000-0005-0000-0000-00009E090000}"/>
    <cellStyle name="Porcentagem 4 5 3 2 2" xfId="2408" xr:uid="{00000000-0005-0000-0000-00009F090000}"/>
    <cellStyle name="Porcentagem 4 5 3 3" xfId="2409" xr:uid="{00000000-0005-0000-0000-0000A0090000}"/>
    <cellStyle name="Porcentagem 4 5 4" xfId="2410" xr:uid="{00000000-0005-0000-0000-0000A1090000}"/>
    <cellStyle name="Porcentagem 4 5 4 2" xfId="2411" xr:uid="{00000000-0005-0000-0000-0000A2090000}"/>
    <cellStyle name="Porcentagem 4 5 5" xfId="2412" xr:uid="{00000000-0005-0000-0000-0000A3090000}"/>
    <cellStyle name="Porcentagem 4 6" xfId="2413" xr:uid="{00000000-0005-0000-0000-0000A4090000}"/>
    <cellStyle name="Porcentagem 4 6 2" xfId="2414" xr:uid="{00000000-0005-0000-0000-0000A5090000}"/>
    <cellStyle name="Porcentagem 4 6 2 2" xfId="2415" xr:uid="{00000000-0005-0000-0000-0000A6090000}"/>
    <cellStyle name="Porcentagem 4 6 2 2 2" xfId="2416" xr:uid="{00000000-0005-0000-0000-0000A7090000}"/>
    <cellStyle name="Porcentagem 4 6 2 2 2 2" xfId="2417" xr:uid="{00000000-0005-0000-0000-0000A8090000}"/>
    <cellStyle name="Porcentagem 4 6 2 2 3" xfId="2418" xr:uid="{00000000-0005-0000-0000-0000A9090000}"/>
    <cellStyle name="Porcentagem 4 6 2 3" xfId="2419" xr:uid="{00000000-0005-0000-0000-0000AA090000}"/>
    <cellStyle name="Porcentagem 4 6 2 3 2" xfId="2420" xr:uid="{00000000-0005-0000-0000-0000AB090000}"/>
    <cellStyle name="Porcentagem 4 6 2 4" xfId="2421" xr:uid="{00000000-0005-0000-0000-0000AC090000}"/>
    <cellStyle name="Porcentagem 4 6 3" xfId="2422" xr:uid="{00000000-0005-0000-0000-0000AD090000}"/>
    <cellStyle name="Porcentagem 4 6 3 2" xfId="2423" xr:uid="{00000000-0005-0000-0000-0000AE090000}"/>
    <cellStyle name="Porcentagem 4 6 3 2 2" xfId="2424" xr:uid="{00000000-0005-0000-0000-0000AF090000}"/>
    <cellStyle name="Porcentagem 4 6 3 3" xfId="2425" xr:uid="{00000000-0005-0000-0000-0000B0090000}"/>
    <cellStyle name="Porcentagem 4 6 4" xfId="2426" xr:uid="{00000000-0005-0000-0000-0000B1090000}"/>
    <cellStyle name="Porcentagem 4 6 4 2" xfId="2427" xr:uid="{00000000-0005-0000-0000-0000B2090000}"/>
    <cellStyle name="Porcentagem 4 6 5" xfId="2428" xr:uid="{00000000-0005-0000-0000-0000B3090000}"/>
    <cellStyle name="Porcentagem 4 7" xfId="2429" xr:uid="{00000000-0005-0000-0000-0000B4090000}"/>
    <cellStyle name="Porcentagem 4 7 2" xfId="2430" xr:uid="{00000000-0005-0000-0000-0000B5090000}"/>
    <cellStyle name="Porcentagem 4 7 2 2" xfId="2431" xr:uid="{00000000-0005-0000-0000-0000B6090000}"/>
    <cellStyle name="Porcentagem 4 7 2 2 2" xfId="2432" xr:uid="{00000000-0005-0000-0000-0000B7090000}"/>
    <cellStyle name="Porcentagem 4 7 2 3" xfId="2433" xr:uid="{00000000-0005-0000-0000-0000B8090000}"/>
    <cellStyle name="Porcentagem 4 7 3" xfId="2434" xr:uid="{00000000-0005-0000-0000-0000B9090000}"/>
    <cellStyle name="Porcentagem 4 7 3 2" xfId="2435" xr:uid="{00000000-0005-0000-0000-0000BA090000}"/>
    <cellStyle name="Porcentagem 4 7 4" xfId="2436" xr:uid="{00000000-0005-0000-0000-0000BB090000}"/>
    <cellStyle name="Porcentagem 4 8" xfId="2437" xr:uid="{00000000-0005-0000-0000-0000BC090000}"/>
    <cellStyle name="Porcentagem 4 8 2" xfId="2438" xr:uid="{00000000-0005-0000-0000-0000BD090000}"/>
    <cellStyle name="Porcentagem 4 8 2 2" xfId="2439" xr:uid="{00000000-0005-0000-0000-0000BE090000}"/>
    <cellStyle name="Porcentagem 4 8 3" xfId="2440" xr:uid="{00000000-0005-0000-0000-0000BF090000}"/>
    <cellStyle name="Porcentagem 4 9" xfId="2441" xr:uid="{00000000-0005-0000-0000-0000C0090000}"/>
    <cellStyle name="Porcentagem 4 9 2" xfId="2442" xr:uid="{00000000-0005-0000-0000-0000C1090000}"/>
    <cellStyle name="Porcentagem 5" xfId="2443" xr:uid="{00000000-0005-0000-0000-0000C2090000}"/>
    <cellStyle name="Porcentagem 5 2" xfId="2444" xr:uid="{00000000-0005-0000-0000-0000C3090000}"/>
    <cellStyle name="Porcentagem 5 2 2" xfId="2445" xr:uid="{00000000-0005-0000-0000-0000C4090000}"/>
    <cellStyle name="Porcentagem 5 2 2 2" xfId="2446" xr:uid="{00000000-0005-0000-0000-0000C5090000}"/>
    <cellStyle name="Porcentagem 5 2 2 2 2" xfId="2447" xr:uid="{00000000-0005-0000-0000-0000C6090000}"/>
    <cellStyle name="Porcentagem 5 2 2 2 2 2" xfId="2448" xr:uid="{00000000-0005-0000-0000-0000C7090000}"/>
    <cellStyle name="Porcentagem 5 2 2 2 3" xfId="2449" xr:uid="{00000000-0005-0000-0000-0000C8090000}"/>
    <cellStyle name="Porcentagem 5 2 2 3" xfId="2450" xr:uid="{00000000-0005-0000-0000-0000C9090000}"/>
    <cellStyle name="Porcentagem 5 2 2 3 2" xfId="2451" xr:uid="{00000000-0005-0000-0000-0000CA090000}"/>
    <cellStyle name="Porcentagem 5 2 2 4" xfId="2452" xr:uid="{00000000-0005-0000-0000-0000CB090000}"/>
    <cellStyle name="Porcentagem 5 2 3" xfId="2453" xr:uid="{00000000-0005-0000-0000-0000CC090000}"/>
    <cellStyle name="Porcentagem 5 2 3 2" xfId="2454" xr:uid="{00000000-0005-0000-0000-0000CD090000}"/>
    <cellStyle name="Porcentagem 5 2 3 2 2" xfId="2455" xr:uid="{00000000-0005-0000-0000-0000CE090000}"/>
    <cellStyle name="Porcentagem 5 2 3 3" xfId="2456" xr:uid="{00000000-0005-0000-0000-0000CF090000}"/>
    <cellStyle name="Porcentagem 5 2 4" xfId="2457" xr:uid="{00000000-0005-0000-0000-0000D0090000}"/>
    <cellStyle name="Porcentagem 5 2 4 2" xfId="2458" xr:uid="{00000000-0005-0000-0000-0000D1090000}"/>
    <cellStyle name="Porcentagem 5 2 5" xfId="2459" xr:uid="{00000000-0005-0000-0000-0000D2090000}"/>
    <cellStyle name="Porcentagem 5 3" xfId="2460" xr:uid="{00000000-0005-0000-0000-0000D3090000}"/>
    <cellStyle name="Porcentagem 5 3 2" xfId="2461" xr:uid="{00000000-0005-0000-0000-0000D4090000}"/>
    <cellStyle name="Porcentagem 5 3 2 2" xfId="2462" xr:uid="{00000000-0005-0000-0000-0000D5090000}"/>
    <cellStyle name="Porcentagem 5 3 2 2 2" xfId="2463" xr:uid="{00000000-0005-0000-0000-0000D6090000}"/>
    <cellStyle name="Porcentagem 5 3 2 2 2 2" xfId="2464" xr:uid="{00000000-0005-0000-0000-0000D7090000}"/>
    <cellStyle name="Porcentagem 5 3 2 2 3" xfId="2465" xr:uid="{00000000-0005-0000-0000-0000D8090000}"/>
    <cellStyle name="Porcentagem 5 3 2 3" xfId="2466" xr:uid="{00000000-0005-0000-0000-0000D9090000}"/>
    <cellStyle name="Porcentagem 5 3 2 3 2" xfId="2467" xr:uid="{00000000-0005-0000-0000-0000DA090000}"/>
    <cellStyle name="Porcentagem 5 3 2 4" xfId="2468" xr:uid="{00000000-0005-0000-0000-0000DB090000}"/>
    <cellStyle name="Porcentagem 5 3 3" xfId="2469" xr:uid="{00000000-0005-0000-0000-0000DC090000}"/>
    <cellStyle name="Porcentagem 5 3 3 2" xfId="2470" xr:uid="{00000000-0005-0000-0000-0000DD090000}"/>
    <cellStyle name="Porcentagem 5 3 3 2 2" xfId="2471" xr:uid="{00000000-0005-0000-0000-0000DE090000}"/>
    <cellStyle name="Porcentagem 5 3 3 3" xfId="2472" xr:uid="{00000000-0005-0000-0000-0000DF090000}"/>
    <cellStyle name="Porcentagem 5 3 4" xfId="2473" xr:uid="{00000000-0005-0000-0000-0000E0090000}"/>
    <cellStyle name="Porcentagem 5 3 4 2" xfId="2474" xr:uid="{00000000-0005-0000-0000-0000E1090000}"/>
    <cellStyle name="Porcentagem 5 3 5" xfId="2475" xr:uid="{00000000-0005-0000-0000-0000E2090000}"/>
    <cellStyle name="Porcentagem 5 4" xfId="2476" xr:uid="{00000000-0005-0000-0000-0000E3090000}"/>
    <cellStyle name="Porcentagem 5 4 2" xfId="2477" xr:uid="{00000000-0005-0000-0000-0000E4090000}"/>
    <cellStyle name="Porcentagem 5 4 2 2" xfId="2478" xr:uid="{00000000-0005-0000-0000-0000E5090000}"/>
    <cellStyle name="Porcentagem 5 4 2 2 2" xfId="2479" xr:uid="{00000000-0005-0000-0000-0000E6090000}"/>
    <cellStyle name="Porcentagem 5 4 2 3" xfId="2480" xr:uid="{00000000-0005-0000-0000-0000E7090000}"/>
    <cellStyle name="Porcentagem 5 4 3" xfId="2481" xr:uid="{00000000-0005-0000-0000-0000E8090000}"/>
    <cellStyle name="Porcentagem 5 4 3 2" xfId="2482" xr:uid="{00000000-0005-0000-0000-0000E9090000}"/>
    <cellStyle name="Porcentagem 5 4 4" xfId="2483" xr:uid="{00000000-0005-0000-0000-0000EA090000}"/>
    <cellStyle name="Porcentagem 5 5" xfId="2484" xr:uid="{00000000-0005-0000-0000-0000EB090000}"/>
    <cellStyle name="Porcentagem 5 5 2" xfId="2485" xr:uid="{00000000-0005-0000-0000-0000EC090000}"/>
    <cellStyle name="Porcentagem 5 5 2 2" xfId="2486" xr:uid="{00000000-0005-0000-0000-0000ED090000}"/>
    <cellStyle name="Porcentagem 5 5 3" xfId="2487" xr:uid="{00000000-0005-0000-0000-0000EE090000}"/>
    <cellStyle name="Porcentagem 5 6" xfId="2488" xr:uid="{00000000-0005-0000-0000-0000EF090000}"/>
    <cellStyle name="Porcentagem 5 6 2" xfId="2489" xr:uid="{00000000-0005-0000-0000-0000F0090000}"/>
    <cellStyle name="Porcentagem 5 7" xfId="2490" xr:uid="{00000000-0005-0000-0000-0000F1090000}"/>
    <cellStyle name="Porcentagem 6" xfId="2491" xr:uid="{00000000-0005-0000-0000-0000F2090000}"/>
    <cellStyle name="Porcentagem 6 2" xfId="2492" xr:uid="{00000000-0005-0000-0000-0000F3090000}"/>
    <cellStyle name="Porcentagem 6 2 2" xfId="2493" xr:uid="{00000000-0005-0000-0000-0000F4090000}"/>
    <cellStyle name="Porcentagem 6 3" xfId="2494" xr:uid="{00000000-0005-0000-0000-0000F5090000}"/>
    <cellStyle name="Porcentagem 7" xfId="2495" xr:uid="{00000000-0005-0000-0000-0000F6090000}"/>
    <cellStyle name="Porcentagem 7 2" xfId="2496" xr:uid="{00000000-0005-0000-0000-0000F7090000}"/>
    <cellStyle name="Saída 2" xfId="2497" xr:uid="{00000000-0005-0000-0000-0000F8090000}"/>
    <cellStyle name="Saída 3" xfId="2498" xr:uid="{00000000-0005-0000-0000-0000F9090000}"/>
    <cellStyle name="Saída 4" xfId="2499" xr:uid="{00000000-0005-0000-0000-0000FA090000}"/>
    <cellStyle name="Separador de milhares 10" xfId="2500" xr:uid="{00000000-0005-0000-0000-0000FC090000}"/>
    <cellStyle name="Separador de milhares 11" xfId="2501" xr:uid="{00000000-0005-0000-0000-0000FD090000}"/>
    <cellStyle name="Separador de milhares 12" xfId="2502" xr:uid="{00000000-0005-0000-0000-0000FE090000}"/>
    <cellStyle name="Separador de milhares 13" xfId="2503" xr:uid="{00000000-0005-0000-0000-0000FF090000}"/>
    <cellStyle name="Separador de milhares 14" xfId="2504" xr:uid="{00000000-0005-0000-0000-0000000A0000}"/>
    <cellStyle name="Separador de milhares 15" xfId="2505" xr:uid="{00000000-0005-0000-0000-0000010A0000}"/>
    <cellStyle name="Separador de milhares 16" xfId="2506" xr:uid="{00000000-0005-0000-0000-0000020A0000}"/>
    <cellStyle name="Separador de milhares 17" xfId="2507" xr:uid="{00000000-0005-0000-0000-0000030A0000}"/>
    <cellStyle name="Separador de milhares 18" xfId="2508" xr:uid="{00000000-0005-0000-0000-0000040A0000}"/>
    <cellStyle name="Separador de milhares 19" xfId="2509" xr:uid="{00000000-0005-0000-0000-0000050A0000}"/>
    <cellStyle name="Separador de milhares 2" xfId="2510" xr:uid="{00000000-0005-0000-0000-0000060A0000}"/>
    <cellStyle name="Separador de milhares 2 2" xfId="2511" xr:uid="{00000000-0005-0000-0000-0000070A0000}"/>
    <cellStyle name="Separador de milhares 20" xfId="2512" xr:uid="{00000000-0005-0000-0000-0000080A0000}"/>
    <cellStyle name="Separador de milhares 21" xfId="2513" xr:uid="{00000000-0005-0000-0000-0000090A0000}"/>
    <cellStyle name="Separador de milhares 22" xfId="2514" xr:uid="{00000000-0005-0000-0000-00000A0A0000}"/>
    <cellStyle name="Separador de milhares 23" xfId="2515" xr:uid="{00000000-0005-0000-0000-00000B0A0000}"/>
    <cellStyle name="Separador de milhares 24" xfId="2516" xr:uid="{00000000-0005-0000-0000-00000C0A0000}"/>
    <cellStyle name="Separador de milhares 25" xfId="2517" xr:uid="{00000000-0005-0000-0000-00000D0A0000}"/>
    <cellStyle name="Separador de milhares 26" xfId="2518" xr:uid="{00000000-0005-0000-0000-00000E0A0000}"/>
    <cellStyle name="Separador de milhares 27" xfId="2519" xr:uid="{00000000-0005-0000-0000-00000F0A0000}"/>
    <cellStyle name="Separador de milhares 28" xfId="2520" xr:uid="{00000000-0005-0000-0000-0000100A0000}"/>
    <cellStyle name="Separador de milhares 29" xfId="2521" xr:uid="{00000000-0005-0000-0000-0000110A0000}"/>
    <cellStyle name="Separador de milhares 3" xfId="2522" xr:uid="{00000000-0005-0000-0000-0000120A0000}"/>
    <cellStyle name="Separador de milhares 30" xfId="2523" xr:uid="{00000000-0005-0000-0000-0000130A0000}"/>
    <cellStyle name="Separador de milhares 31" xfId="2524" xr:uid="{00000000-0005-0000-0000-0000140A0000}"/>
    <cellStyle name="Separador de milhares 32" xfId="2525" xr:uid="{00000000-0005-0000-0000-0000150A0000}"/>
    <cellStyle name="Separador de milhares 33" xfId="2526" xr:uid="{00000000-0005-0000-0000-0000160A0000}"/>
    <cellStyle name="Separador de milhares 34" xfId="2527" xr:uid="{00000000-0005-0000-0000-0000170A0000}"/>
    <cellStyle name="Separador de milhares 35" xfId="2528" xr:uid="{00000000-0005-0000-0000-0000180A0000}"/>
    <cellStyle name="Separador de milhares 36" xfId="2529" xr:uid="{00000000-0005-0000-0000-0000190A0000}"/>
    <cellStyle name="Separador de milhares 37" xfId="2530" xr:uid="{00000000-0005-0000-0000-00001A0A0000}"/>
    <cellStyle name="Separador de milhares 38" xfId="2531" xr:uid="{00000000-0005-0000-0000-00001B0A0000}"/>
    <cellStyle name="Separador de milhares 39" xfId="2532" xr:uid="{00000000-0005-0000-0000-00001C0A0000}"/>
    <cellStyle name="Separador de milhares 4" xfId="2533" xr:uid="{00000000-0005-0000-0000-00001D0A0000}"/>
    <cellStyle name="Separador de milhares 4 2" xfId="2534" xr:uid="{00000000-0005-0000-0000-00001E0A0000}"/>
    <cellStyle name="Separador de milhares 4 2 10" xfId="2535" xr:uid="{00000000-0005-0000-0000-00001F0A0000}"/>
    <cellStyle name="Separador de milhares 4 2 11" xfId="2536" xr:uid="{00000000-0005-0000-0000-0000200A0000}"/>
    <cellStyle name="Separador de milhares 4 2 2" xfId="2537" xr:uid="{00000000-0005-0000-0000-0000210A0000}"/>
    <cellStyle name="Separador de milhares 4 2 3" xfId="2538" xr:uid="{00000000-0005-0000-0000-0000220A0000}"/>
    <cellStyle name="Separador de milhares 4 2 4" xfId="2539" xr:uid="{00000000-0005-0000-0000-0000230A0000}"/>
    <cellStyle name="Separador de milhares 4 2 5" xfId="2540" xr:uid="{00000000-0005-0000-0000-0000240A0000}"/>
    <cellStyle name="Separador de milhares 4 2 6" xfId="2541" xr:uid="{00000000-0005-0000-0000-0000250A0000}"/>
    <cellStyle name="Separador de milhares 4 2 7" xfId="2542" xr:uid="{00000000-0005-0000-0000-0000260A0000}"/>
    <cellStyle name="Separador de milhares 4 2 8" xfId="2543" xr:uid="{00000000-0005-0000-0000-0000270A0000}"/>
    <cellStyle name="Separador de milhares 4 2 9" xfId="2544" xr:uid="{00000000-0005-0000-0000-0000280A0000}"/>
    <cellStyle name="Separador de milhares 40" xfId="2545" xr:uid="{00000000-0005-0000-0000-0000290A0000}"/>
    <cellStyle name="Separador de milhares 40 2" xfId="2546" xr:uid="{00000000-0005-0000-0000-00002A0A0000}"/>
    <cellStyle name="Separador de milhares 41" xfId="2547" xr:uid="{00000000-0005-0000-0000-00002B0A0000}"/>
    <cellStyle name="Separador de milhares 41 2" xfId="2548" xr:uid="{00000000-0005-0000-0000-00002C0A0000}"/>
    <cellStyle name="Separador de milhares 5" xfId="2549" xr:uid="{00000000-0005-0000-0000-00002D0A0000}"/>
    <cellStyle name="Separador de milhares 5 2" xfId="2550" xr:uid="{00000000-0005-0000-0000-00002E0A0000}"/>
    <cellStyle name="Separador de milhares 5 2 2" xfId="2551" xr:uid="{00000000-0005-0000-0000-00002F0A0000}"/>
    <cellStyle name="Separador de milhares 5 2 2 2" xfId="2552" xr:uid="{00000000-0005-0000-0000-0000300A0000}"/>
    <cellStyle name="Separador de milhares 5 2 2 3" xfId="2553" xr:uid="{00000000-0005-0000-0000-0000310A0000}"/>
    <cellStyle name="Separador de milhares 5 2 2 4" xfId="2554" xr:uid="{00000000-0005-0000-0000-0000320A0000}"/>
    <cellStyle name="Separador de milhares 5 2 3" xfId="2555" xr:uid="{00000000-0005-0000-0000-0000330A0000}"/>
    <cellStyle name="Separador de milhares 5 2 4" xfId="2556" xr:uid="{00000000-0005-0000-0000-0000340A0000}"/>
    <cellStyle name="Separador de milhares 5 2 5" xfId="2557" xr:uid="{00000000-0005-0000-0000-0000350A0000}"/>
    <cellStyle name="Separador de milhares 6" xfId="2558" xr:uid="{00000000-0005-0000-0000-0000360A0000}"/>
    <cellStyle name="Separador de milhares 7" xfId="2559" xr:uid="{00000000-0005-0000-0000-0000370A0000}"/>
    <cellStyle name="Separador de milhares 8" xfId="2560" xr:uid="{00000000-0005-0000-0000-0000380A0000}"/>
    <cellStyle name="Separador de milhares 9" xfId="2561" xr:uid="{00000000-0005-0000-0000-0000390A0000}"/>
    <cellStyle name="Texto de Aviso 2" xfId="2562" xr:uid="{00000000-0005-0000-0000-00003A0A0000}"/>
    <cellStyle name="Texto Explicativo 2" xfId="2563" xr:uid="{00000000-0005-0000-0000-00003B0A0000}"/>
    <cellStyle name="Title" xfId="2564" xr:uid="{00000000-0005-0000-0000-00003C0A0000}"/>
    <cellStyle name="Título 1 2" xfId="2567" xr:uid="{00000000-0005-0000-0000-00003D0A0000}"/>
    <cellStyle name="Título 2 2" xfId="2568" xr:uid="{00000000-0005-0000-0000-00003E0A0000}"/>
    <cellStyle name="Título 3 2" xfId="2569" xr:uid="{00000000-0005-0000-0000-00003F0A0000}"/>
    <cellStyle name="Título 4 2" xfId="2570" xr:uid="{00000000-0005-0000-0000-0000400A0000}"/>
    <cellStyle name="Título 5" xfId="2571" xr:uid="{00000000-0005-0000-0000-0000410A0000}"/>
    <cellStyle name="Total 2" xfId="2565" xr:uid="{00000000-0005-0000-0000-0000420A0000}"/>
    <cellStyle name="Total 3" xfId="2566" xr:uid="{00000000-0005-0000-0000-0000430A0000}"/>
    <cellStyle name="Vírgula" xfId="1" builtinId="3"/>
    <cellStyle name="Vírgula 2" xfId="2572" xr:uid="{00000000-0005-0000-0000-0000440A0000}"/>
    <cellStyle name="Vírgula 2 2" xfId="2573" xr:uid="{00000000-0005-0000-0000-0000450A0000}"/>
    <cellStyle name="Vírgula 2 2 2" xfId="2619" xr:uid="{00000000-0005-0000-0000-0000460A0000}"/>
    <cellStyle name="Vírgula 2 3" xfId="2620" xr:uid="{00000000-0005-0000-0000-0000470A0000}"/>
    <cellStyle name="Vírgula 3" xfId="2574" xr:uid="{00000000-0005-0000-0000-0000480A0000}"/>
    <cellStyle name="Vírgula 3 2" xfId="2621" xr:uid="{00000000-0005-0000-0000-0000490A0000}"/>
    <cellStyle name="Vírgula 3 2 2" xfId="2622" xr:uid="{00000000-0005-0000-0000-00004A0A0000}"/>
    <cellStyle name="Vírgula 3 3" xfId="2623" xr:uid="{00000000-0005-0000-0000-00004B0A0000}"/>
    <cellStyle name="Vírgula 4" xfId="2624" xr:uid="{00000000-0005-0000-0000-00004C0A0000}"/>
    <cellStyle name="Vírgula 4 2" xfId="2625" xr:uid="{00000000-0005-0000-0000-00004D0A0000}"/>
    <cellStyle name="Vírgula 5" xfId="2626" xr:uid="{00000000-0005-0000-0000-00004E0A0000}"/>
    <cellStyle name="Vírgula 6" xfId="2627" xr:uid="{00000000-0005-0000-0000-00004F0A0000}"/>
    <cellStyle name="Warning Text" xfId="2575" xr:uid="{00000000-0005-0000-0000-0000500A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4B6E"/>
      <rgbColor rgb="FF99FFCC"/>
      <rgbColor rgb="FFF2F2F2"/>
      <rgbColor rgb="FF008000"/>
      <rgbColor rgb="FF000080"/>
      <rgbColor rgb="FF808000"/>
      <rgbColor rgb="FF800080"/>
      <rgbColor rgb="FF004789"/>
      <rgbColor rgb="FFC0C0C0"/>
      <rgbColor rgb="FF808080"/>
      <rgbColor rgb="FFCCC1DA"/>
      <rgbColor rgb="FF984807"/>
      <rgbColor rgb="FFFFFFCC"/>
      <rgbColor rgb="FFCCFFFF"/>
      <rgbColor rgb="FFEEECE1"/>
      <rgbColor rgb="FFFF8080"/>
      <rgbColor rgb="FF0066CC"/>
      <rgbColor rgb="FFCCCCFF"/>
      <rgbColor rgb="FF000080"/>
      <rgbColor rgb="FFD7E4BD"/>
      <rgbColor rgb="FFFCD5B5"/>
      <rgbColor rgb="FFB9CDE5"/>
      <rgbColor rgb="FFC3D69B"/>
      <rgbColor rgb="FF800000"/>
      <rgbColor rgb="FF1F497D"/>
      <rgbColor rgb="FF0000FF"/>
      <rgbColor rgb="FFB7DEE8"/>
      <rgbColor rgb="FFEBF1DE"/>
      <rgbColor rgb="FFCCFFCC"/>
      <rgbColor rgb="FFFFFF99"/>
      <rgbColor rgb="FF99CCFF"/>
      <rgbColor rgb="FFFF99CC"/>
      <rgbColor rgb="FFCC99FF"/>
      <rgbColor rgb="FFFFCC99"/>
      <rgbColor rgb="FF2A6099"/>
      <rgbColor rgb="FF33CCCC"/>
      <rgbColor rgb="FFC4BD97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7F7F7F"/>
      <rgbColor rgb="FF993300"/>
      <rgbColor rgb="FFC9211E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FF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F6151E7D-205E-4D3D-BB08-CD9D3DB1571E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A23B3653-8581-4BF9-8C93-D98EC7D8DCBF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D01F4A75-93FC-4F2A-BDD5-42CCA419CDC0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oesplan\AppData\Roaming\Microsoft\Excel\Users\Proesplan\AppData\Roaming\Microsoft\Excel\CTR\268%20-%20ETA%20Cordeir&#243;polis\Revis&#227;o%20or&#231;amento\268%20-%20Or&#231;amento%20Civil%20e%20hidromec&#226;nico%20-%20Rev7%20-Tania%20-%20Alter%20Rube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4B9B914\268%20-%20Or&#231;amento%20Civil%20e%20hidromec&#226;nico%20-%20Rev7%20-Tania%20-%20Alter%20Rub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A27DC-D0B3-4017-A729-59B78DDA8B86}">
  <dimension ref="A1:N77"/>
  <sheetViews>
    <sheetView tabSelected="1" workbookViewId="0">
      <selection sqref="A1:N1"/>
    </sheetView>
  </sheetViews>
  <sheetFormatPr defaultColWidth="9.140625" defaultRowHeight="15" customHeight="1" zeroHeight="1"/>
  <cols>
    <col min="1" max="13" width="9.140625" style="195"/>
    <col min="14" max="14" width="22.140625" style="195" customWidth="1"/>
    <col min="15" max="15" width="9.5703125" style="194" customWidth="1"/>
    <col min="16" max="16383" width="9.140625" style="194"/>
    <col min="16384" max="16384" width="1.42578125" style="194" customWidth="1"/>
  </cols>
  <sheetData>
    <row r="1" spans="1:14" ht="54" customHeight="1">
      <c r="A1" s="550" t="s">
        <v>457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</row>
    <row r="2" spans="1:14" ht="42.75" customHeight="1">
      <c r="A2" s="551" t="s">
        <v>460</v>
      </c>
      <c r="B2" s="552"/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3"/>
    </row>
    <row r="3" spans="1:14">
      <c r="A3" s="554"/>
      <c r="B3" s="555"/>
      <c r="C3" s="555"/>
      <c r="D3" s="555"/>
      <c r="E3" s="555"/>
      <c r="F3" s="555"/>
      <c r="G3" s="555"/>
      <c r="H3" s="555"/>
      <c r="I3" s="555"/>
      <c r="J3" s="555"/>
      <c r="K3" s="555"/>
      <c r="L3" s="555"/>
      <c r="M3" s="555"/>
      <c r="N3" s="556"/>
    </row>
    <row r="4" spans="1:14">
      <c r="A4" s="554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6"/>
    </row>
    <row r="5" spans="1:14">
      <c r="A5" s="554"/>
      <c r="B5" s="555"/>
      <c r="C5" s="555"/>
      <c r="D5" s="555"/>
      <c r="E5" s="555"/>
      <c r="F5" s="555"/>
      <c r="G5" s="555"/>
      <c r="H5" s="555"/>
      <c r="I5" s="555"/>
      <c r="J5" s="555"/>
      <c r="K5" s="555"/>
      <c r="L5" s="555"/>
      <c r="M5" s="555"/>
      <c r="N5" s="556"/>
    </row>
    <row r="6" spans="1:14">
      <c r="A6" s="554"/>
      <c r="B6" s="555"/>
      <c r="C6" s="555"/>
      <c r="D6" s="555"/>
      <c r="E6" s="555"/>
      <c r="F6" s="555"/>
      <c r="G6" s="555"/>
      <c r="H6" s="555"/>
      <c r="I6" s="555"/>
      <c r="J6" s="555"/>
      <c r="K6" s="555"/>
      <c r="L6" s="555"/>
      <c r="M6" s="555"/>
      <c r="N6" s="556"/>
    </row>
    <row r="7" spans="1:14">
      <c r="A7" s="554"/>
      <c r="B7" s="555"/>
      <c r="C7" s="555"/>
      <c r="D7" s="555"/>
      <c r="E7" s="555"/>
      <c r="F7" s="555"/>
      <c r="G7" s="555"/>
      <c r="H7" s="555"/>
      <c r="I7" s="555"/>
      <c r="J7" s="555"/>
      <c r="K7" s="555"/>
      <c r="L7" s="555"/>
      <c r="M7" s="555"/>
      <c r="N7" s="556"/>
    </row>
    <row r="8" spans="1:14">
      <c r="A8" s="554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6"/>
    </row>
    <row r="9" spans="1:14">
      <c r="A9" s="554"/>
      <c r="B9" s="555"/>
      <c r="C9" s="555"/>
      <c r="D9" s="555"/>
      <c r="E9" s="555"/>
      <c r="F9" s="555"/>
      <c r="G9" s="555"/>
      <c r="H9" s="555"/>
      <c r="I9" s="555"/>
      <c r="J9" s="555"/>
      <c r="K9" s="555"/>
      <c r="L9" s="555"/>
      <c r="M9" s="555"/>
      <c r="N9" s="556"/>
    </row>
    <row r="10" spans="1:14">
      <c r="A10" s="554"/>
      <c r="B10" s="555"/>
      <c r="C10" s="555"/>
      <c r="D10" s="555"/>
      <c r="E10" s="555"/>
      <c r="F10" s="555"/>
      <c r="G10" s="555"/>
      <c r="H10" s="555"/>
      <c r="I10" s="555"/>
      <c r="J10" s="555"/>
      <c r="K10" s="555"/>
      <c r="L10" s="555"/>
      <c r="M10" s="555"/>
      <c r="N10" s="556"/>
    </row>
    <row r="11" spans="1:14">
      <c r="A11" s="551" t="s">
        <v>462</v>
      </c>
      <c r="B11" s="552"/>
      <c r="C11" s="552"/>
      <c r="D11" s="552"/>
      <c r="E11" s="552"/>
      <c r="F11" s="552"/>
      <c r="G11" s="552"/>
      <c r="H11" s="552"/>
      <c r="I11" s="552"/>
      <c r="J11" s="552"/>
      <c r="K11" s="552"/>
      <c r="L11" s="552"/>
      <c r="M11" s="552"/>
      <c r="N11" s="553"/>
    </row>
    <row r="12" spans="1:14">
      <c r="A12" s="554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6"/>
    </row>
    <row r="13" spans="1:14">
      <c r="A13" s="554"/>
      <c r="B13" s="555"/>
      <c r="C13" s="555"/>
      <c r="D13" s="555"/>
      <c r="E13" s="555"/>
      <c r="F13" s="555"/>
      <c r="G13" s="555"/>
      <c r="H13" s="555"/>
      <c r="I13" s="555"/>
      <c r="J13" s="555"/>
      <c r="K13" s="555"/>
      <c r="L13" s="555"/>
      <c r="M13" s="555"/>
      <c r="N13" s="556"/>
    </row>
    <row r="14" spans="1:14">
      <c r="A14" s="554"/>
      <c r="B14" s="555"/>
      <c r="C14" s="555"/>
      <c r="D14" s="555"/>
      <c r="E14" s="555"/>
      <c r="F14" s="555"/>
      <c r="G14" s="555"/>
      <c r="H14" s="555"/>
      <c r="I14" s="555"/>
      <c r="J14" s="555"/>
      <c r="K14" s="555"/>
      <c r="L14" s="555"/>
      <c r="M14" s="555"/>
      <c r="N14" s="556"/>
    </row>
    <row r="15" spans="1:14">
      <c r="A15" s="554"/>
      <c r="B15" s="555"/>
      <c r="C15" s="555"/>
      <c r="D15" s="555"/>
      <c r="E15" s="555"/>
      <c r="F15" s="555"/>
      <c r="G15" s="555"/>
      <c r="H15" s="555"/>
      <c r="I15" s="555"/>
      <c r="J15" s="555"/>
      <c r="K15" s="555"/>
      <c r="L15" s="555"/>
      <c r="M15" s="555"/>
      <c r="N15" s="556"/>
    </row>
    <row r="16" spans="1:14">
      <c r="A16" s="554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6"/>
    </row>
    <row r="17" spans="1:14">
      <c r="A17" s="554"/>
      <c r="B17" s="555"/>
      <c r="C17" s="555"/>
      <c r="D17" s="555"/>
      <c r="E17" s="555"/>
      <c r="F17" s="555"/>
      <c r="G17" s="555"/>
      <c r="H17" s="555"/>
      <c r="I17" s="555"/>
      <c r="J17" s="555"/>
      <c r="K17" s="555"/>
      <c r="L17" s="555"/>
      <c r="M17" s="555"/>
      <c r="N17" s="556"/>
    </row>
    <row r="18" spans="1:14">
      <c r="A18" s="554"/>
      <c r="B18" s="555"/>
      <c r="C18" s="555"/>
      <c r="D18" s="555"/>
      <c r="E18" s="555"/>
      <c r="F18" s="555"/>
      <c r="G18" s="555"/>
      <c r="H18" s="555"/>
      <c r="I18" s="555"/>
      <c r="J18" s="555"/>
      <c r="K18" s="555"/>
      <c r="L18" s="555"/>
      <c r="M18" s="555"/>
      <c r="N18" s="556"/>
    </row>
    <row r="19" spans="1:14">
      <c r="A19" s="554"/>
      <c r="B19" s="555"/>
      <c r="C19" s="555"/>
      <c r="D19" s="555"/>
      <c r="E19" s="555"/>
      <c r="F19" s="555"/>
      <c r="G19" s="555"/>
      <c r="H19" s="555"/>
      <c r="I19" s="555"/>
      <c r="J19" s="555"/>
      <c r="K19" s="555"/>
      <c r="L19" s="555"/>
      <c r="M19" s="555"/>
      <c r="N19" s="556"/>
    </row>
    <row r="20" spans="1:14">
      <c r="A20" s="554"/>
      <c r="B20" s="555"/>
      <c r="C20" s="555"/>
      <c r="D20" s="555"/>
      <c r="E20" s="555"/>
      <c r="F20" s="555"/>
      <c r="G20" s="555"/>
      <c r="H20" s="555"/>
      <c r="I20" s="555"/>
      <c r="J20" s="555"/>
      <c r="K20" s="555"/>
      <c r="L20" s="555"/>
      <c r="M20" s="555"/>
      <c r="N20" s="556"/>
    </row>
    <row r="21" spans="1:14">
      <c r="A21" s="554"/>
      <c r="B21" s="555"/>
      <c r="C21" s="555"/>
      <c r="D21" s="555"/>
      <c r="E21" s="555"/>
      <c r="F21" s="555"/>
      <c r="G21" s="555"/>
      <c r="H21" s="555"/>
      <c r="I21" s="555"/>
      <c r="J21" s="555"/>
      <c r="K21" s="555"/>
      <c r="L21" s="555"/>
      <c r="M21" s="555"/>
      <c r="N21" s="556"/>
    </row>
    <row r="22" spans="1:14">
      <c r="A22" s="554"/>
      <c r="B22" s="555"/>
      <c r="C22" s="555"/>
      <c r="D22" s="555"/>
      <c r="E22" s="555"/>
      <c r="F22" s="555"/>
      <c r="G22" s="555"/>
      <c r="H22" s="555"/>
      <c r="I22" s="555"/>
      <c r="J22" s="555"/>
      <c r="K22" s="555"/>
      <c r="L22" s="555"/>
      <c r="M22" s="555"/>
      <c r="N22" s="556"/>
    </row>
    <row r="23" spans="1:14">
      <c r="A23" s="554"/>
      <c r="B23" s="555"/>
      <c r="C23" s="555"/>
      <c r="D23" s="555"/>
      <c r="E23" s="555"/>
      <c r="F23" s="555"/>
      <c r="G23" s="555"/>
      <c r="H23" s="555"/>
      <c r="I23" s="555"/>
      <c r="J23" s="555"/>
      <c r="K23" s="555"/>
      <c r="L23" s="555"/>
      <c r="M23" s="555"/>
      <c r="N23" s="556"/>
    </row>
    <row r="24" spans="1:14">
      <c r="A24" s="554"/>
      <c r="B24" s="555"/>
      <c r="C24" s="555"/>
      <c r="D24" s="555"/>
      <c r="E24" s="555"/>
      <c r="F24" s="555"/>
      <c r="G24" s="555"/>
      <c r="H24" s="555"/>
      <c r="I24" s="555"/>
      <c r="J24" s="555"/>
      <c r="K24" s="555"/>
      <c r="L24" s="555"/>
      <c r="M24" s="555"/>
      <c r="N24" s="556"/>
    </row>
    <row r="25" spans="1:14">
      <c r="A25" s="554"/>
      <c r="B25" s="555"/>
      <c r="C25" s="555"/>
      <c r="D25" s="555"/>
      <c r="E25" s="555"/>
      <c r="F25" s="555"/>
      <c r="G25" s="555"/>
      <c r="H25" s="555"/>
      <c r="I25" s="555"/>
      <c r="J25" s="555"/>
      <c r="K25" s="555"/>
      <c r="L25" s="555"/>
      <c r="M25" s="555"/>
      <c r="N25" s="556"/>
    </row>
    <row r="26" spans="1:14">
      <c r="A26" s="554"/>
      <c r="B26" s="555"/>
      <c r="C26" s="555"/>
      <c r="D26" s="555"/>
      <c r="E26" s="555"/>
      <c r="F26" s="555"/>
      <c r="G26" s="555"/>
      <c r="H26" s="555"/>
      <c r="I26" s="555"/>
      <c r="J26" s="555"/>
      <c r="K26" s="555"/>
      <c r="L26" s="555"/>
      <c r="M26" s="555"/>
      <c r="N26" s="556"/>
    </row>
    <row r="27" spans="1:14">
      <c r="A27" s="557" t="s">
        <v>461</v>
      </c>
      <c r="B27" s="558"/>
      <c r="C27" s="558"/>
      <c r="D27" s="558"/>
      <c r="E27" s="558"/>
      <c r="F27" s="558"/>
      <c r="G27" s="558"/>
      <c r="H27" s="558"/>
      <c r="I27" s="558"/>
      <c r="J27" s="558"/>
      <c r="K27" s="558"/>
      <c r="L27" s="558"/>
      <c r="M27" s="558"/>
      <c r="N27" s="559"/>
    </row>
    <row r="28" spans="1:14">
      <c r="A28" s="560"/>
      <c r="B28" s="561"/>
      <c r="C28" s="561"/>
      <c r="D28" s="561"/>
      <c r="E28" s="561"/>
      <c r="F28" s="561"/>
      <c r="G28" s="561"/>
      <c r="H28" s="561"/>
      <c r="I28" s="561"/>
      <c r="J28" s="561"/>
      <c r="K28" s="561"/>
      <c r="L28" s="561"/>
      <c r="M28" s="561"/>
      <c r="N28" s="562"/>
    </row>
    <row r="29" spans="1:14">
      <c r="A29" s="560"/>
      <c r="B29" s="561"/>
      <c r="C29" s="561"/>
      <c r="D29" s="561"/>
      <c r="E29" s="561"/>
      <c r="F29" s="561"/>
      <c r="G29" s="561"/>
      <c r="H29" s="561"/>
      <c r="I29" s="561"/>
      <c r="J29" s="561"/>
      <c r="K29" s="561"/>
      <c r="L29" s="561"/>
      <c r="M29" s="561"/>
      <c r="N29" s="562"/>
    </row>
    <row r="30" spans="1:14">
      <c r="A30" s="560"/>
      <c r="B30" s="561"/>
      <c r="C30" s="561"/>
      <c r="D30" s="561"/>
      <c r="E30" s="561"/>
      <c r="F30" s="561"/>
      <c r="G30" s="561"/>
      <c r="H30" s="561"/>
      <c r="I30" s="561"/>
      <c r="J30" s="561"/>
      <c r="K30" s="561"/>
      <c r="L30" s="561"/>
      <c r="M30" s="561"/>
      <c r="N30" s="562"/>
    </row>
    <row r="31" spans="1:14">
      <c r="A31" s="560"/>
      <c r="B31" s="561"/>
      <c r="C31" s="561"/>
      <c r="D31" s="561"/>
      <c r="E31" s="561"/>
      <c r="F31" s="561"/>
      <c r="G31" s="561"/>
      <c r="H31" s="561"/>
      <c r="I31" s="561"/>
      <c r="J31" s="561"/>
      <c r="K31" s="561"/>
      <c r="L31" s="561"/>
      <c r="M31" s="561"/>
      <c r="N31" s="562"/>
    </row>
    <row r="32" spans="1:14">
      <c r="A32" s="560"/>
      <c r="B32" s="561"/>
      <c r="C32" s="561"/>
      <c r="D32" s="561"/>
      <c r="E32" s="561"/>
      <c r="F32" s="561"/>
      <c r="G32" s="561"/>
      <c r="H32" s="561"/>
      <c r="I32" s="561"/>
      <c r="J32" s="561"/>
      <c r="K32" s="561"/>
      <c r="L32" s="561"/>
      <c r="M32" s="561"/>
      <c r="N32" s="562"/>
    </row>
    <row r="33" spans="1:14">
      <c r="A33" s="560"/>
      <c r="B33" s="561"/>
      <c r="C33" s="561"/>
      <c r="D33" s="561"/>
      <c r="E33" s="561"/>
      <c r="F33" s="561"/>
      <c r="G33" s="561"/>
      <c r="H33" s="561"/>
      <c r="I33" s="561"/>
      <c r="J33" s="561"/>
      <c r="K33" s="561"/>
      <c r="L33" s="561"/>
      <c r="M33" s="561"/>
      <c r="N33" s="562"/>
    </row>
    <row r="34" spans="1:14">
      <c r="A34" s="560"/>
      <c r="B34" s="561"/>
      <c r="C34" s="561"/>
      <c r="D34" s="561"/>
      <c r="E34" s="561"/>
      <c r="F34" s="561"/>
      <c r="G34" s="561"/>
      <c r="H34" s="561"/>
      <c r="I34" s="561"/>
      <c r="J34" s="561"/>
      <c r="K34" s="561"/>
      <c r="L34" s="561"/>
      <c r="M34" s="561"/>
      <c r="N34" s="562"/>
    </row>
    <row r="35" spans="1:14">
      <c r="A35" s="560"/>
      <c r="B35" s="561"/>
      <c r="C35" s="561"/>
      <c r="D35" s="561"/>
      <c r="E35" s="561"/>
      <c r="F35" s="561"/>
      <c r="G35" s="561"/>
      <c r="H35" s="561"/>
      <c r="I35" s="561"/>
      <c r="J35" s="561"/>
      <c r="K35" s="561"/>
      <c r="L35" s="561"/>
      <c r="M35" s="561"/>
      <c r="N35" s="562"/>
    </row>
    <row r="36" spans="1:14">
      <c r="A36" s="560"/>
      <c r="B36" s="561"/>
      <c r="C36" s="561"/>
      <c r="D36" s="561"/>
      <c r="E36" s="561"/>
      <c r="F36" s="561"/>
      <c r="G36" s="561"/>
      <c r="H36" s="561"/>
      <c r="I36" s="561"/>
      <c r="J36" s="561"/>
      <c r="K36" s="561"/>
      <c r="L36" s="561"/>
      <c r="M36" s="561"/>
      <c r="N36" s="562"/>
    </row>
    <row r="37" spans="1:14">
      <c r="A37" s="560"/>
      <c r="B37" s="561"/>
      <c r="C37" s="561"/>
      <c r="D37" s="561"/>
      <c r="E37" s="561"/>
      <c r="F37" s="561"/>
      <c r="G37" s="561"/>
      <c r="H37" s="561"/>
      <c r="I37" s="561"/>
      <c r="J37" s="561"/>
      <c r="K37" s="561"/>
      <c r="L37" s="561"/>
      <c r="M37" s="561"/>
      <c r="N37" s="562"/>
    </row>
    <row r="38" spans="1:14">
      <c r="A38" s="560"/>
      <c r="B38" s="561"/>
      <c r="C38" s="561"/>
      <c r="D38" s="561"/>
      <c r="E38" s="561"/>
      <c r="F38" s="561"/>
      <c r="G38" s="561"/>
      <c r="H38" s="561"/>
      <c r="I38" s="561"/>
      <c r="J38" s="561"/>
      <c r="K38" s="561"/>
      <c r="L38" s="561"/>
      <c r="M38" s="561"/>
      <c r="N38" s="562"/>
    </row>
    <row r="39" spans="1:14">
      <c r="A39" s="560"/>
      <c r="B39" s="561"/>
      <c r="C39" s="561"/>
      <c r="D39" s="561"/>
      <c r="E39" s="561"/>
      <c r="F39" s="561"/>
      <c r="G39" s="561"/>
      <c r="H39" s="561"/>
      <c r="I39" s="561"/>
      <c r="J39" s="561"/>
      <c r="K39" s="561"/>
      <c r="L39" s="561"/>
      <c r="M39" s="561"/>
      <c r="N39" s="562"/>
    </row>
    <row r="40" spans="1:14">
      <c r="A40" s="560"/>
      <c r="B40" s="561"/>
      <c r="C40" s="561"/>
      <c r="D40" s="561"/>
      <c r="E40" s="561"/>
      <c r="F40" s="561"/>
      <c r="G40" s="561"/>
      <c r="H40" s="561"/>
      <c r="I40" s="561"/>
      <c r="J40" s="561"/>
      <c r="K40" s="561"/>
      <c r="L40" s="561"/>
      <c r="M40" s="561"/>
      <c r="N40" s="562"/>
    </row>
    <row r="41" spans="1:14">
      <c r="A41" s="560"/>
      <c r="B41" s="561"/>
      <c r="C41" s="561"/>
      <c r="D41" s="561"/>
      <c r="E41" s="561"/>
      <c r="F41" s="561"/>
      <c r="G41" s="561"/>
      <c r="H41" s="561"/>
      <c r="I41" s="561"/>
      <c r="J41" s="561"/>
      <c r="K41" s="561"/>
      <c r="L41" s="561"/>
      <c r="M41" s="561"/>
      <c r="N41" s="562"/>
    </row>
    <row r="42" spans="1:14">
      <c r="A42" s="560"/>
      <c r="B42" s="561"/>
      <c r="C42" s="561"/>
      <c r="D42" s="561"/>
      <c r="E42" s="561"/>
      <c r="F42" s="561"/>
      <c r="G42" s="561"/>
      <c r="H42" s="561"/>
      <c r="I42" s="561"/>
      <c r="J42" s="561"/>
      <c r="K42" s="561"/>
      <c r="L42" s="561"/>
      <c r="M42" s="561"/>
      <c r="N42" s="562"/>
    </row>
    <row r="43" spans="1:14">
      <c r="A43" s="560"/>
      <c r="B43" s="561"/>
      <c r="C43" s="561"/>
      <c r="D43" s="561"/>
      <c r="E43" s="561"/>
      <c r="F43" s="561"/>
      <c r="G43" s="561"/>
      <c r="H43" s="561"/>
      <c r="I43" s="561"/>
      <c r="J43" s="561"/>
      <c r="K43" s="561"/>
      <c r="L43" s="561"/>
      <c r="M43" s="561"/>
      <c r="N43" s="562"/>
    </row>
    <row r="44" spans="1:14">
      <c r="A44" s="560"/>
      <c r="B44" s="561"/>
      <c r="C44" s="561"/>
      <c r="D44" s="561"/>
      <c r="E44" s="561"/>
      <c r="F44" s="561"/>
      <c r="G44" s="561"/>
      <c r="H44" s="561"/>
      <c r="I44" s="561"/>
      <c r="J44" s="561"/>
      <c r="K44" s="561"/>
      <c r="L44" s="561"/>
      <c r="M44" s="561"/>
      <c r="N44" s="562"/>
    </row>
    <row r="45" spans="1:14">
      <c r="A45" s="560"/>
      <c r="B45" s="561"/>
      <c r="C45" s="561"/>
      <c r="D45" s="561"/>
      <c r="E45" s="561"/>
      <c r="F45" s="561"/>
      <c r="G45" s="561"/>
      <c r="H45" s="561"/>
      <c r="I45" s="561"/>
      <c r="J45" s="561"/>
      <c r="K45" s="561"/>
      <c r="L45" s="561"/>
      <c r="M45" s="561"/>
      <c r="N45" s="562"/>
    </row>
    <row r="46" spans="1:14">
      <c r="A46" s="560"/>
      <c r="B46" s="561"/>
      <c r="C46" s="561"/>
      <c r="D46" s="561"/>
      <c r="E46" s="561"/>
      <c r="F46" s="561"/>
      <c r="G46" s="561"/>
      <c r="H46" s="561"/>
      <c r="I46" s="561"/>
      <c r="J46" s="561"/>
      <c r="K46" s="561"/>
      <c r="L46" s="561"/>
      <c r="M46" s="561"/>
      <c r="N46" s="562"/>
    </row>
    <row r="47" spans="1:14" ht="15" customHeight="1">
      <c r="A47" s="560"/>
      <c r="B47" s="561"/>
      <c r="C47" s="561"/>
      <c r="D47" s="561"/>
      <c r="E47" s="561"/>
      <c r="F47" s="561"/>
      <c r="G47" s="561"/>
      <c r="H47" s="561"/>
      <c r="I47" s="561"/>
      <c r="J47" s="561"/>
      <c r="K47" s="561"/>
      <c r="L47" s="561"/>
      <c r="M47" s="561"/>
      <c r="N47" s="562"/>
    </row>
    <row r="48" spans="1:14" ht="15" customHeight="1">
      <c r="A48" s="560"/>
      <c r="B48" s="561"/>
      <c r="C48" s="561"/>
      <c r="D48" s="561"/>
      <c r="E48" s="561"/>
      <c r="F48" s="561"/>
      <c r="G48" s="561"/>
      <c r="H48" s="561"/>
      <c r="I48" s="561"/>
      <c r="J48" s="561"/>
      <c r="K48" s="561"/>
      <c r="L48" s="561"/>
      <c r="M48" s="561"/>
      <c r="N48" s="562"/>
    </row>
    <row r="49" spans="1:14" ht="15" customHeight="1">
      <c r="A49" s="560"/>
      <c r="B49" s="561"/>
      <c r="C49" s="561"/>
      <c r="D49" s="561"/>
      <c r="E49" s="561"/>
      <c r="F49" s="561"/>
      <c r="G49" s="561"/>
      <c r="H49" s="561"/>
      <c r="I49" s="561"/>
      <c r="J49" s="561"/>
      <c r="K49" s="561"/>
      <c r="L49" s="561"/>
      <c r="M49" s="561"/>
      <c r="N49" s="562"/>
    </row>
    <row r="50" spans="1:14" ht="15" customHeight="1">
      <c r="A50" s="560"/>
      <c r="B50" s="561"/>
      <c r="C50" s="561"/>
      <c r="D50" s="561"/>
      <c r="E50" s="561"/>
      <c r="F50" s="561"/>
      <c r="G50" s="561"/>
      <c r="H50" s="561"/>
      <c r="I50" s="561"/>
      <c r="J50" s="561"/>
      <c r="K50" s="561"/>
      <c r="L50" s="561"/>
      <c r="M50" s="561"/>
      <c r="N50" s="562"/>
    </row>
    <row r="51" spans="1:14" ht="15" customHeight="1">
      <c r="A51" s="560"/>
      <c r="B51" s="561"/>
      <c r="C51" s="561"/>
      <c r="D51" s="561"/>
      <c r="E51" s="561"/>
      <c r="F51" s="561"/>
      <c r="G51" s="561"/>
      <c r="H51" s="561"/>
      <c r="I51" s="561"/>
      <c r="J51" s="561"/>
      <c r="K51" s="561"/>
      <c r="L51" s="561"/>
      <c r="M51" s="561"/>
      <c r="N51" s="562"/>
    </row>
    <row r="52" spans="1:14" ht="15" customHeight="1">
      <c r="A52" s="560"/>
      <c r="B52" s="561"/>
      <c r="C52" s="561"/>
      <c r="D52" s="561"/>
      <c r="E52" s="561"/>
      <c r="F52" s="561"/>
      <c r="G52" s="561"/>
      <c r="H52" s="561"/>
      <c r="I52" s="561"/>
      <c r="J52" s="561"/>
      <c r="K52" s="561"/>
      <c r="L52" s="561"/>
      <c r="M52" s="561"/>
      <c r="N52" s="562"/>
    </row>
    <row r="53" spans="1:14" ht="15" customHeight="1">
      <c r="A53" s="560"/>
      <c r="B53" s="561"/>
      <c r="C53" s="561"/>
      <c r="D53" s="561"/>
      <c r="E53" s="561"/>
      <c r="F53" s="561"/>
      <c r="G53" s="561"/>
      <c r="H53" s="561"/>
      <c r="I53" s="561"/>
      <c r="J53" s="561"/>
      <c r="K53" s="561"/>
      <c r="L53" s="561"/>
      <c r="M53" s="561"/>
      <c r="N53" s="562"/>
    </row>
    <row r="54" spans="1:14" ht="15" customHeight="1">
      <c r="A54" s="560"/>
      <c r="B54" s="561"/>
      <c r="C54" s="561"/>
      <c r="D54" s="561"/>
      <c r="E54" s="561"/>
      <c r="F54" s="561"/>
      <c r="G54" s="561"/>
      <c r="H54" s="561"/>
      <c r="I54" s="561"/>
      <c r="J54" s="561"/>
      <c r="K54" s="561"/>
      <c r="L54" s="561"/>
      <c r="M54" s="561"/>
      <c r="N54" s="562"/>
    </row>
    <row r="55" spans="1:14" ht="15" customHeight="1">
      <c r="A55" s="560"/>
      <c r="B55" s="561"/>
      <c r="C55" s="561"/>
      <c r="D55" s="561"/>
      <c r="E55" s="561"/>
      <c r="F55" s="561"/>
      <c r="G55" s="561"/>
      <c r="H55" s="561"/>
      <c r="I55" s="561"/>
      <c r="J55" s="561"/>
      <c r="K55" s="561"/>
      <c r="L55" s="561"/>
      <c r="M55" s="561"/>
      <c r="N55" s="562"/>
    </row>
    <row r="56" spans="1:14" ht="15" customHeight="1">
      <c r="A56" s="560"/>
      <c r="B56" s="561"/>
      <c r="C56" s="561"/>
      <c r="D56" s="561"/>
      <c r="E56" s="561"/>
      <c r="F56" s="561"/>
      <c r="G56" s="561"/>
      <c r="H56" s="561"/>
      <c r="I56" s="561"/>
      <c r="J56" s="561"/>
      <c r="K56" s="561"/>
      <c r="L56" s="561"/>
      <c r="M56" s="561"/>
      <c r="N56" s="562"/>
    </row>
    <row r="57" spans="1:14" ht="15" customHeight="1">
      <c r="A57" s="560"/>
      <c r="B57" s="561"/>
      <c r="C57" s="561"/>
      <c r="D57" s="561"/>
      <c r="E57" s="561"/>
      <c r="F57" s="561"/>
      <c r="G57" s="561"/>
      <c r="H57" s="561"/>
      <c r="I57" s="561"/>
      <c r="J57" s="561"/>
      <c r="K57" s="561"/>
      <c r="L57" s="561"/>
      <c r="M57" s="561"/>
      <c r="N57" s="562"/>
    </row>
    <row r="58" spans="1:14" ht="15" customHeight="1">
      <c r="A58" s="560"/>
      <c r="B58" s="561"/>
      <c r="C58" s="561"/>
      <c r="D58" s="561"/>
      <c r="E58" s="561"/>
      <c r="F58" s="561"/>
      <c r="G58" s="561"/>
      <c r="H58" s="561"/>
      <c r="I58" s="561"/>
      <c r="J58" s="561"/>
      <c r="K58" s="561"/>
      <c r="L58" s="561"/>
      <c r="M58" s="561"/>
      <c r="N58" s="562"/>
    </row>
    <row r="59" spans="1:14" ht="15" customHeight="1">
      <c r="A59" s="560"/>
      <c r="B59" s="561"/>
      <c r="C59" s="561"/>
      <c r="D59" s="561"/>
      <c r="E59" s="561"/>
      <c r="F59" s="561"/>
      <c r="G59" s="561"/>
      <c r="H59" s="561"/>
      <c r="I59" s="561"/>
      <c r="J59" s="561"/>
      <c r="K59" s="561"/>
      <c r="L59" s="561"/>
      <c r="M59" s="561"/>
      <c r="N59" s="562"/>
    </row>
    <row r="60" spans="1:14" ht="15" customHeight="1">
      <c r="A60" s="560"/>
      <c r="B60" s="561"/>
      <c r="C60" s="561"/>
      <c r="D60" s="561"/>
      <c r="E60" s="561"/>
      <c r="F60" s="561"/>
      <c r="G60" s="561"/>
      <c r="H60" s="561"/>
      <c r="I60" s="561"/>
      <c r="J60" s="561"/>
      <c r="K60" s="561"/>
      <c r="L60" s="561"/>
      <c r="M60" s="561"/>
      <c r="N60" s="562"/>
    </row>
    <row r="61" spans="1:14" ht="15" customHeight="1">
      <c r="A61" s="560"/>
      <c r="B61" s="561"/>
      <c r="C61" s="561"/>
      <c r="D61" s="561"/>
      <c r="E61" s="561"/>
      <c r="F61" s="561"/>
      <c r="G61" s="561"/>
      <c r="H61" s="561"/>
      <c r="I61" s="561"/>
      <c r="J61" s="561"/>
      <c r="K61" s="561"/>
      <c r="L61" s="561"/>
      <c r="M61" s="561"/>
      <c r="N61" s="562"/>
    </row>
    <row r="62" spans="1:14" ht="15" customHeight="1">
      <c r="A62" s="560"/>
      <c r="B62" s="561"/>
      <c r="C62" s="561"/>
      <c r="D62" s="561"/>
      <c r="E62" s="561"/>
      <c r="F62" s="561"/>
      <c r="G62" s="561"/>
      <c r="H62" s="561"/>
      <c r="I62" s="561"/>
      <c r="J62" s="561"/>
      <c r="K62" s="561"/>
      <c r="L62" s="561"/>
      <c r="M62" s="561"/>
      <c r="N62" s="562"/>
    </row>
    <row r="63" spans="1:14" ht="15" customHeight="1">
      <c r="A63" s="560"/>
      <c r="B63" s="561"/>
      <c r="C63" s="561"/>
      <c r="D63" s="561"/>
      <c r="E63" s="561"/>
      <c r="F63" s="561"/>
      <c r="G63" s="561"/>
      <c r="H63" s="561"/>
      <c r="I63" s="561"/>
      <c r="J63" s="561"/>
      <c r="K63" s="561"/>
      <c r="L63" s="561"/>
      <c r="M63" s="561"/>
      <c r="N63" s="562"/>
    </row>
    <row r="64" spans="1:14" ht="15" customHeight="1">
      <c r="A64" s="560"/>
      <c r="B64" s="561"/>
      <c r="C64" s="561"/>
      <c r="D64" s="561"/>
      <c r="E64" s="561"/>
      <c r="F64" s="561"/>
      <c r="G64" s="561"/>
      <c r="H64" s="561"/>
      <c r="I64" s="561"/>
      <c r="J64" s="561"/>
      <c r="K64" s="561"/>
      <c r="L64" s="561"/>
      <c r="M64" s="561"/>
      <c r="N64" s="562"/>
    </row>
    <row r="65" spans="1:14" ht="15" customHeight="1">
      <c r="A65" s="560"/>
      <c r="B65" s="561"/>
      <c r="C65" s="561"/>
      <c r="D65" s="561"/>
      <c r="E65" s="561"/>
      <c r="F65" s="561"/>
      <c r="G65" s="561"/>
      <c r="H65" s="561"/>
      <c r="I65" s="561"/>
      <c r="J65" s="561"/>
      <c r="K65" s="561"/>
      <c r="L65" s="561"/>
      <c r="M65" s="561"/>
      <c r="N65" s="562"/>
    </row>
    <row r="66" spans="1:14" ht="15" customHeight="1">
      <c r="A66" s="560"/>
      <c r="B66" s="561"/>
      <c r="C66" s="561"/>
      <c r="D66" s="561"/>
      <c r="E66" s="561"/>
      <c r="F66" s="561"/>
      <c r="G66" s="561"/>
      <c r="H66" s="561"/>
      <c r="I66" s="561"/>
      <c r="J66" s="561"/>
      <c r="K66" s="561"/>
      <c r="L66" s="561"/>
      <c r="M66" s="561"/>
      <c r="N66" s="562"/>
    </row>
    <row r="67" spans="1:14" ht="15" hidden="1" customHeight="1">
      <c r="A67" s="560"/>
      <c r="B67" s="561"/>
      <c r="C67" s="561"/>
      <c r="D67" s="561"/>
      <c r="E67" s="561"/>
      <c r="F67" s="561"/>
      <c r="G67" s="561"/>
      <c r="H67" s="561"/>
      <c r="I67" s="561"/>
      <c r="J67" s="561"/>
      <c r="K67" s="561"/>
      <c r="L67" s="561"/>
      <c r="M67" s="561"/>
      <c r="N67" s="562"/>
    </row>
    <row r="68" spans="1:14" ht="15" hidden="1" customHeight="1">
      <c r="A68" s="560"/>
      <c r="B68" s="561"/>
      <c r="C68" s="561"/>
      <c r="D68" s="561"/>
      <c r="E68" s="561"/>
      <c r="F68" s="561"/>
      <c r="G68" s="561"/>
      <c r="H68" s="561"/>
      <c r="I68" s="561"/>
      <c r="J68" s="561"/>
      <c r="K68" s="561"/>
      <c r="L68" s="561"/>
      <c r="M68" s="561"/>
      <c r="N68" s="562"/>
    </row>
    <row r="69" spans="1:14" ht="15" hidden="1" customHeight="1">
      <c r="A69" s="560"/>
      <c r="B69" s="561"/>
      <c r="C69" s="561"/>
      <c r="D69" s="561"/>
      <c r="E69" s="561"/>
      <c r="F69" s="561"/>
      <c r="G69" s="561"/>
      <c r="H69" s="561"/>
      <c r="I69" s="561"/>
      <c r="J69" s="561"/>
      <c r="K69" s="561"/>
      <c r="L69" s="561"/>
      <c r="M69" s="561"/>
      <c r="N69" s="562"/>
    </row>
    <row r="70" spans="1:14" ht="15" hidden="1" customHeight="1">
      <c r="A70" s="560"/>
      <c r="B70" s="561"/>
      <c r="C70" s="561"/>
      <c r="D70" s="561"/>
      <c r="E70" s="561"/>
      <c r="F70" s="561"/>
      <c r="G70" s="561"/>
      <c r="H70" s="561"/>
      <c r="I70" s="561"/>
      <c r="J70" s="561"/>
      <c r="K70" s="561"/>
      <c r="L70" s="561"/>
      <c r="M70" s="561"/>
      <c r="N70" s="562"/>
    </row>
    <row r="71" spans="1:14" ht="15" hidden="1" customHeight="1">
      <c r="A71" s="560"/>
      <c r="B71" s="561"/>
      <c r="C71" s="561"/>
      <c r="D71" s="561"/>
      <c r="E71" s="561"/>
      <c r="F71" s="561"/>
      <c r="G71" s="561"/>
      <c r="H71" s="561"/>
      <c r="I71" s="561"/>
      <c r="J71" s="561"/>
      <c r="K71" s="561"/>
      <c r="L71" s="561"/>
      <c r="M71" s="561"/>
      <c r="N71" s="562"/>
    </row>
    <row r="72" spans="1:14" ht="15" hidden="1" customHeight="1">
      <c r="A72" s="560"/>
      <c r="B72" s="561"/>
      <c r="C72" s="561"/>
      <c r="D72" s="561"/>
      <c r="E72" s="561"/>
      <c r="F72" s="561"/>
      <c r="G72" s="561"/>
      <c r="H72" s="561"/>
      <c r="I72" s="561"/>
      <c r="J72" s="561"/>
      <c r="K72" s="561"/>
      <c r="L72" s="561"/>
      <c r="M72" s="561"/>
      <c r="N72" s="562"/>
    </row>
    <row r="73" spans="1:14" ht="15" hidden="1" customHeight="1">
      <c r="A73" s="563"/>
      <c r="B73" s="564"/>
      <c r="C73" s="564"/>
      <c r="D73" s="564"/>
      <c r="E73" s="564"/>
      <c r="F73" s="564"/>
      <c r="G73" s="564"/>
      <c r="H73" s="564"/>
      <c r="I73" s="564"/>
      <c r="J73" s="564"/>
      <c r="K73" s="564"/>
      <c r="L73" s="564"/>
      <c r="M73" s="564"/>
      <c r="N73" s="565"/>
    </row>
    <row r="74" spans="1:14" ht="15" hidden="1" customHeight="1"/>
    <row r="75" spans="1:14" hidden="1"/>
    <row r="76" spans="1:14" hidden="1"/>
    <row r="77" spans="1:14" hidden="1"/>
  </sheetData>
  <sheetProtection algorithmName="SHA-512" hashValue="MsS9fV8SA0Cs9g1hOf0U2tz0+qBApVC7BeBRxQ5gEfkk/tpMeWvph63mfrS08YMixe5H4Bz77+Hr8SFOrDQVzQ==" saltValue="0qsGuItWTuV+4Zfiaz1xpA==" spinCount="100000" sheet="1" objects="1" scenarios="1" formatColumns="0" formatRows="0"/>
  <mergeCells count="4">
    <mergeCell ref="A1:N1"/>
    <mergeCell ref="A2:N10"/>
    <mergeCell ref="A11:N26"/>
    <mergeCell ref="A27:N73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9" tint="0.39997558519241921"/>
  </sheetPr>
  <dimension ref="B2:R817"/>
  <sheetViews>
    <sheetView topLeftCell="A796" zoomScaleNormal="100" zoomScaleSheetLayoutView="110" workbookViewId="0">
      <selection activeCell="D817" sqref="D817"/>
    </sheetView>
  </sheetViews>
  <sheetFormatPr defaultColWidth="9.140625" defaultRowHeight="12.75" customHeight="1"/>
  <cols>
    <col min="1" max="1" width="9.140625" style="102"/>
    <col min="2" max="2" width="65.42578125" style="102" customWidth="1"/>
    <col min="3" max="4" width="11.7109375" style="102" customWidth="1"/>
    <col min="5" max="5" width="14.28515625" style="102" customWidth="1"/>
    <col min="6" max="16384" width="9.140625" style="102"/>
  </cols>
  <sheetData>
    <row r="2" spans="2:18" s="80" customFormat="1" ht="12.75" customHeight="1">
      <c r="B2" s="545" t="s">
        <v>238</v>
      </c>
      <c r="C2" s="545"/>
      <c r="D2" s="545"/>
      <c r="E2" s="79"/>
    </row>
    <row r="3" spans="2:18" s="80" customFormat="1" ht="12.75" customHeight="1">
      <c r="B3" s="546" t="s">
        <v>245</v>
      </c>
      <c r="C3" s="546"/>
      <c r="D3" s="546"/>
      <c r="E3" s="79"/>
    </row>
    <row r="4" spans="2:18" s="80" customFormat="1" ht="12.75" customHeight="1">
      <c r="B4" s="81"/>
      <c r="C4" s="82"/>
      <c r="D4" s="82"/>
      <c r="E4" s="79"/>
      <c r="J4" s="120"/>
      <c r="K4" s="120"/>
      <c r="L4" s="120"/>
      <c r="M4" s="120"/>
      <c r="N4" s="120"/>
      <c r="O4" s="120"/>
      <c r="P4" s="120"/>
      <c r="Q4" s="120"/>
      <c r="R4" s="120"/>
    </row>
    <row r="5" spans="2:18" s="120" customFormat="1" ht="12.75" customHeight="1">
      <c r="B5" s="121" t="s">
        <v>246</v>
      </c>
      <c r="C5" s="122"/>
      <c r="D5" s="123"/>
      <c r="E5" s="124"/>
    </row>
    <row r="6" spans="2:18" s="120" customFormat="1" ht="12.75" customHeight="1">
      <c r="B6" s="121"/>
      <c r="C6" s="122"/>
      <c r="D6" s="123"/>
      <c r="E6" s="124"/>
    </row>
    <row r="7" spans="2:18" s="120" customFormat="1" ht="12.75" customHeight="1">
      <c r="B7" s="125" t="s">
        <v>24</v>
      </c>
      <c r="C7" s="122"/>
      <c r="D7" s="123"/>
      <c r="E7" s="124"/>
    </row>
    <row r="8" spans="2:18" s="120" customFormat="1" ht="12.75" customHeight="1">
      <c r="B8" s="121"/>
      <c r="C8" s="122"/>
      <c r="D8" s="123"/>
      <c r="E8" s="124"/>
    </row>
    <row r="9" spans="2:18" s="120" customFormat="1" ht="12.75" customHeight="1">
      <c r="B9" s="126" t="s">
        <v>151</v>
      </c>
      <c r="C9" s="122">
        <v>0.8</v>
      </c>
      <c r="D9" s="123" t="s">
        <v>48</v>
      </c>
      <c r="E9" s="124"/>
    </row>
    <row r="10" spans="2:18" s="120" customFormat="1" ht="12.75" customHeight="1">
      <c r="B10" s="126" t="s">
        <v>153</v>
      </c>
      <c r="C10" s="122">
        <v>2.1</v>
      </c>
      <c r="D10" s="123" t="s">
        <v>48</v>
      </c>
      <c r="E10" s="124"/>
    </row>
    <row r="11" spans="2:18" s="120" customFormat="1" ht="12.75" customHeight="1">
      <c r="B11" s="126" t="s">
        <v>154</v>
      </c>
      <c r="C11" s="122">
        <f>(C9*C10)</f>
        <v>1.6800000000000002</v>
      </c>
      <c r="D11" s="126" t="s">
        <v>16</v>
      </c>
      <c r="E11" s="124"/>
    </row>
    <row r="12" spans="2:18" s="120" customFormat="1" ht="12.75" customHeight="1">
      <c r="B12" s="126"/>
      <c r="C12" s="122"/>
      <c r="D12" s="123"/>
      <c r="E12" s="124"/>
    </row>
    <row r="13" spans="2:18" s="120" customFormat="1" ht="12.75" customHeight="1">
      <c r="B13" s="160" t="s">
        <v>247</v>
      </c>
      <c r="C13" s="161">
        <f>(C11)</f>
        <v>1.6800000000000002</v>
      </c>
      <c r="D13" s="162" t="s">
        <v>16</v>
      </c>
      <c r="E13" s="163">
        <v>97644</v>
      </c>
      <c r="F13" s="163" t="s">
        <v>25</v>
      </c>
    </row>
    <row r="14" spans="2:18" s="120" customFormat="1" ht="12.75" customHeight="1">
      <c r="B14" s="121"/>
      <c r="C14" s="127"/>
      <c r="D14" s="128"/>
      <c r="E14" s="124"/>
    </row>
    <row r="15" spans="2:18" s="120" customFormat="1" ht="12.75" customHeight="1">
      <c r="B15" s="121"/>
      <c r="C15" s="127"/>
      <c r="D15" s="128"/>
      <c r="E15" s="124"/>
    </row>
    <row r="16" spans="2:18" s="120" customFormat="1" ht="12.75" customHeight="1">
      <c r="B16" s="125" t="s">
        <v>27</v>
      </c>
      <c r="C16" s="122"/>
      <c r="D16" s="123"/>
      <c r="E16" s="124"/>
    </row>
    <row r="17" spans="2:6" s="120" customFormat="1" ht="12.75" customHeight="1">
      <c r="B17" s="121"/>
      <c r="C17" s="122"/>
      <c r="D17" s="123"/>
      <c r="E17" s="124"/>
    </row>
    <row r="18" spans="2:6" s="120" customFormat="1" ht="12.75" customHeight="1">
      <c r="B18" s="126" t="s">
        <v>151</v>
      </c>
      <c r="C18" s="122">
        <v>0.6</v>
      </c>
      <c r="D18" s="123" t="s">
        <v>48</v>
      </c>
      <c r="E18" s="124"/>
    </row>
    <row r="19" spans="2:6" s="120" customFormat="1" ht="12.75" customHeight="1">
      <c r="B19" s="126" t="s">
        <v>153</v>
      </c>
      <c r="C19" s="122">
        <v>0.4</v>
      </c>
      <c r="D19" s="123" t="s">
        <v>48</v>
      </c>
      <c r="E19" s="124"/>
    </row>
    <row r="20" spans="2:6" s="120" customFormat="1" ht="12.75" customHeight="1">
      <c r="B20" s="126" t="s">
        <v>154</v>
      </c>
      <c r="C20" s="122">
        <f>(C18*C19)</f>
        <v>0.24</v>
      </c>
      <c r="D20" s="126" t="s">
        <v>16</v>
      </c>
      <c r="E20" s="124"/>
    </row>
    <row r="21" spans="2:6" s="120" customFormat="1" ht="12.75" customHeight="1">
      <c r="B21" s="126"/>
      <c r="C21" s="122"/>
      <c r="D21" s="123"/>
      <c r="E21" s="124"/>
    </row>
    <row r="22" spans="2:6" s="120" customFormat="1" ht="12.75" customHeight="1">
      <c r="B22" s="160" t="s">
        <v>248</v>
      </c>
      <c r="C22" s="161">
        <f>(C20)</f>
        <v>0.24</v>
      </c>
      <c r="D22" s="162" t="s">
        <v>16</v>
      </c>
      <c r="E22" s="163">
        <v>97645</v>
      </c>
      <c r="F22" s="163" t="s">
        <v>25</v>
      </c>
    </row>
    <row r="23" spans="2:6" s="120" customFormat="1" ht="12.75" customHeight="1">
      <c r="B23" s="121"/>
      <c r="C23" s="127"/>
      <c r="D23" s="128"/>
      <c r="E23" s="124"/>
    </row>
    <row r="24" spans="2:6" s="120" customFormat="1" ht="12.75" customHeight="1">
      <c r="B24" s="121"/>
      <c r="C24" s="127"/>
      <c r="D24" s="128"/>
      <c r="E24" s="124"/>
    </row>
    <row r="25" spans="2:6" s="120" customFormat="1" ht="12.75" customHeight="1">
      <c r="B25" s="125" t="s">
        <v>29</v>
      </c>
      <c r="C25" s="122"/>
      <c r="D25" s="123"/>
      <c r="E25" s="124"/>
    </row>
    <row r="26" spans="2:6" s="120" customFormat="1" ht="12.75" customHeight="1">
      <c r="B26" s="121"/>
      <c r="C26" s="122"/>
      <c r="D26" s="123"/>
      <c r="E26" s="124"/>
    </row>
    <row r="27" spans="2:6" s="120" customFormat="1" ht="12.75" customHeight="1">
      <c r="B27" s="126" t="s">
        <v>151</v>
      </c>
      <c r="C27" s="122">
        <v>1.9</v>
      </c>
      <c r="D27" s="123" t="s">
        <v>48</v>
      </c>
      <c r="E27" s="124"/>
    </row>
    <row r="28" spans="2:6" s="120" customFormat="1" ht="12.75" customHeight="1">
      <c r="B28" s="126" t="s">
        <v>158</v>
      </c>
      <c r="C28" s="122">
        <v>1.8</v>
      </c>
      <c r="D28" s="123" t="s">
        <v>48</v>
      </c>
      <c r="E28" s="124"/>
    </row>
    <row r="29" spans="2:6" s="120" customFormat="1" ht="12.75" customHeight="1">
      <c r="B29" s="126" t="s">
        <v>154</v>
      </c>
      <c r="C29" s="122">
        <f>(C27*C28)</f>
        <v>3.42</v>
      </c>
      <c r="D29" s="126" t="s">
        <v>16</v>
      </c>
      <c r="E29" s="124"/>
    </row>
    <row r="30" spans="2:6" s="120" customFormat="1" ht="12.75" customHeight="1">
      <c r="B30" s="126"/>
      <c r="C30" s="122"/>
      <c r="D30" s="123"/>
      <c r="E30" s="124"/>
    </row>
    <row r="31" spans="2:6" s="120" customFormat="1" ht="12.75" customHeight="1">
      <c r="B31" s="160" t="s">
        <v>249</v>
      </c>
      <c r="C31" s="161">
        <f>(C29)</f>
        <v>3.42</v>
      </c>
      <c r="D31" s="162" t="s">
        <v>16</v>
      </c>
      <c r="E31" s="163">
        <v>97642</v>
      </c>
      <c r="F31" s="163" t="s">
        <v>25</v>
      </c>
    </row>
    <row r="32" spans="2:6" s="120" customFormat="1" ht="12.75" customHeight="1">
      <c r="B32" s="121"/>
      <c r="C32" s="127"/>
      <c r="D32" s="128"/>
      <c r="E32" s="124"/>
    </row>
    <row r="33" spans="2:6" s="120" customFormat="1" ht="12.75" customHeight="1">
      <c r="B33" s="121"/>
      <c r="C33" s="127"/>
      <c r="D33" s="128"/>
      <c r="E33" s="124"/>
    </row>
    <row r="34" spans="2:6" s="120" customFormat="1" ht="12.75" customHeight="1">
      <c r="B34" s="126" t="s">
        <v>31</v>
      </c>
      <c r="C34" s="122"/>
      <c r="D34" s="123"/>
      <c r="E34" s="124"/>
    </row>
    <row r="35" spans="2:6" s="120" customFormat="1" ht="12.75" customHeight="1">
      <c r="B35" s="121"/>
      <c r="C35" s="122"/>
      <c r="D35" s="123"/>
      <c r="E35" s="124"/>
    </row>
    <row r="36" spans="2:6" s="120" customFormat="1" ht="12.75" customHeight="1">
      <c r="B36" s="126" t="str">
        <f>B27</f>
        <v>Comprimento</v>
      </c>
      <c r="C36" s="122">
        <f>(C27+0.5+0.5)</f>
        <v>2.9</v>
      </c>
      <c r="D36" s="126" t="s">
        <v>48</v>
      </c>
      <c r="E36" s="124"/>
    </row>
    <row r="37" spans="2:6" s="120" customFormat="1" ht="12.75" customHeight="1">
      <c r="B37" s="126" t="str">
        <f>B28</f>
        <v>Largura</v>
      </c>
      <c r="C37" s="122">
        <f>(C28+0.5+0.5)</f>
        <v>2.8</v>
      </c>
      <c r="D37" s="126" t="s">
        <v>48</v>
      </c>
      <c r="E37" s="124"/>
    </row>
    <row r="38" spans="2:6" s="120" customFormat="1" ht="12.75" customHeight="1">
      <c r="B38" s="126" t="s">
        <v>154</v>
      </c>
      <c r="C38" s="122">
        <f>(C36*C37)</f>
        <v>8.1199999999999992</v>
      </c>
      <c r="D38" s="126" t="s">
        <v>16</v>
      </c>
      <c r="E38" s="124"/>
    </row>
    <row r="39" spans="2:6" s="120" customFormat="1" ht="12.75" customHeight="1">
      <c r="B39" s="126"/>
      <c r="C39" s="122"/>
      <c r="D39" s="123"/>
      <c r="E39" s="124"/>
    </row>
    <row r="40" spans="2:6" s="120" customFormat="1" ht="12.75" customHeight="1">
      <c r="B40" s="160" t="s">
        <v>250</v>
      </c>
      <c r="C40" s="161">
        <f>(C38)</f>
        <v>8.1199999999999992</v>
      </c>
      <c r="D40" s="162" t="s">
        <v>16</v>
      </c>
      <c r="E40" s="163">
        <v>97647</v>
      </c>
      <c r="F40" s="163" t="s">
        <v>25</v>
      </c>
    </row>
    <row r="41" spans="2:6" s="120" customFormat="1" ht="12.75" customHeight="1">
      <c r="B41" s="121"/>
      <c r="C41" s="127"/>
      <c r="D41" s="128"/>
      <c r="E41" s="124"/>
    </row>
    <row r="42" spans="2:6" s="120" customFormat="1" ht="12.75" customHeight="1">
      <c r="B42" s="121"/>
      <c r="C42" s="127"/>
      <c r="D42" s="128"/>
      <c r="E42" s="124"/>
    </row>
    <row r="43" spans="2:6" s="120" customFormat="1" ht="12.75" customHeight="1">
      <c r="B43" s="125" t="s">
        <v>33</v>
      </c>
      <c r="C43" s="122"/>
      <c r="D43" s="123"/>
      <c r="E43" s="124"/>
    </row>
    <row r="44" spans="2:6" s="120" customFormat="1" ht="12.75" customHeight="1">
      <c r="B44" s="121"/>
      <c r="C44" s="122"/>
      <c r="D44" s="123"/>
      <c r="E44" s="124"/>
    </row>
    <row r="45" spans="2:6" s="120" customFormat="1" ht="12.75" customHeight="1">
      <c r="B45" s="129" t="s">
        <v>251</v>
      </c>
      <c r="C45" s="122"/>
      <c r="D45" s="123"/>
      <c r="E45" s="124"/>
    </row>
    <row r="46" spans="2:6" s="120" customFormat="1" ht="12.75" customHeight="1">
      <c r="B46" s="126" t="s">
        <v>252</v>
      </c>
      <c r="C46" s="122">
        <v>41.87</v>
      </c>
      <c r="D46" s="123" t="s">
        <v>48</v>
      </c>
      <c r="E46" s="124"/>
    </row>
    <row r="47" spans="2:6" s="120" customFormat="1" ht="12.75" customHeight="1">
      <c r="B47" s="126" t="s">
        <v>158</v>
      </c>
      <c r="C47" s="122">
        <v>0.2</v>
      </c>
      <c r="D47" s="123" t="s">
        <v>48</v>
      </c>
      <c r="E47" s="124"/>
    </row>
    <row r="48" spans="2:6" s="120" customFormat="1" ht="12.75" customHeight="1">
      <c r="B48" s="126" t="s">
        <v>153</v>
      </c>
      <c r="C48" s="122">
        <v>2</v>
      </c>
      <c r="D48" s="123" t="s">
        <v>48</v>
      </c>
      <c r="E48" s="124"/>
    </row>
    <row r="49" spans="2:6" s="120" customFormat="1" ht="12.75" customHeight="1">
      <c r="B49" s="126" t="s">
        <v>154</v>
      </c>
      <c r="C49" s="122">
        <f>(C46*C47*C48)</f>
        <v>16.748000000000001</v>
      </c>
      <c r="D49" s="126" t="s">
        <v>34</v>
      </c>
      <c r="E49" s="124"/>
    </row>
    <row r="50" spans="2:6" s="120" customFormat="1" ht="12.75" customHeight="1">
      <c r="B50" s="126"/>
      <c r="C50" s="122"/>
      <c r="D50" s="123"/>
      <c r="E50" s="124"/>
    </row>
    <row r="51" spans="2:6" s="120" customFormat="1" ht="12.75" customHeight="1">
      <c r="B51" s="129" t="s">
        <v>253</v>
      </c>
      <c r="C51" s="122"/>
      <c r="D51" s="123"/>
      <c r="E51" s="124"/>
    </row>
    <row r="52" spans="2:6" s="120" customFormat="1" ht="12.75" customHeight="1">
      <c r="B52" s="126" t="s">
        <v>252</v>
      </c>
      <c r="C52" s="122">
        <f>(C27+C28)</f>
        <v>3.7</v>
      </c>
      <c r="D52" s="123" t="s">
        <v>48</v>
      </c>
      <c r="E52" s="124"/>
    </row>
    <row r="53" spans="2:6" s="120" customFormat="1" ht="12.75" customHeight="1">
      <c r="B53" s="126" t="s">
        <v>158</v>
      </c>
      <c r="C53" s="122">
        <v>0.2</v>
      </c>
      <c r="D53" s="123" t="s">
        <v>48</v>
      </c>
      <c r="E53" s="124"/>
    </row>
    <row r="54" spans="2:6" s="120" customFormat="1" ht="12.75" customHeight="1">
      <c r="B54" s="126" t="s">
        <v>153</v>
      </c>
      <c r="C54" s="122">
        <v>3</v>
      </c>
      <c r="D54" s="123" t="s">
        <v>48</v>
      </c>
      <c r="E54" s="124"/>
    </row>
    <row r="55" spans="2:6" s="120" customFormat="1" ht="12.75" customHeight="1">
      <c r="B55" s="126" t="s">
        <v>254</v>
      </c>
      <c r="C55" s="122">
        <f>(C13)</f>
        <v>1.6800000000000002</v>
      </c>
      <c r="D55" s="122" t="str">
        <f>(D13)</f>
        <v>m²</v>
      </c>
      <c r="E55" s="124"/>
    </row>
    <row r="56" spans="2:6" s="120" customFormat="1" ht="12.75" customHeight="1">
      <c r="B56" s="126" t="s">
        <v>255</v>
      </c>
      <c r="C56" s="122">
        <f>C22</f>
        <v>0.24</v>
      </c>
      <c r="D56" s="122" t="str">
        <f>D22</f>
        <v>m²</v>
      </c>
      <c r="E56" s="124"/>
    </row>
    <row r="57" spans="2:6" s="120" customFormat="1" ht="12.75" customHeight="1">
      <c r="B57" s="126" t="s">
        <v>154</v>
      </c>
      <c r="C57" s="122">
        <f>((C52*C54)-C55-C56)*C53</f>
        <v>1.8360000000000003</v>
      </c>
      <c r="D57" s="126" t="s">
        <v>34</v>
      </c>
      <c r="E57" s="124"/>
    </row>
    <row r="58" spans="2:6" s="120" customFormat="1" ht="12.75" customHeight="1">
      <c r="B58" s="126"/>
      <c r="C58" s="122"/>
      <c r="D58" s="123"/>
      <c r="E58" s="124"/>
    </row>
    <row r="59" spans="2:6" s="120" customFormat="1" ht="12.75" customHeight="1">
      <c r="B59" s="160" t="s">
        <v>256</v>
      </c>
      <c r="C59" s="161">
        <f>(C49+C57)</f>
        <v>18.584000000000003</v>
      </c>
      <c r="D59" s="162" t="s">
        <v>34</v>
      </c>
      <c r="E59" s="163">
        <v>97624</v>
      </c>
      <c r="F59" s="163" t="s">
        <v>25</v>
      </c>
    </row>
    <row r="60" spans="2:6" s="120" customFormat="1" ht="12.75" customHeight="1">
      <c r="B60" s="121"/>
      <c r="C60" s="127"/>
      <c r="D60" s="128"/>
      <c r="E60" s="124"/>
    </row>
    <row r="61" spans="2:6" s="120" customFormat="1" ht="12.75" customHeight="1">
      <c r="B61" s="121"/>
      <c r="C61" s="127"/>
      <c r="D61" s="128"/>
      <c r="E61" s="124"/>
    </row>
    <row r="62" spans="2:6" s="120" customFormat="1" ht="12.75" customHeight="1">
      <c r="B62" s="125" t="s">
        <v>36</v>
      </c>
      <c r="C62" s="122"/>
      <c r="D62" s="123"/>
      <c r="E62" s="124"/>
    </row>
    <row r="63" spans="2:6" s="120" customFormat="1" ht="12.75" customHeight="1">
      <c r="B63" s="121"/>
      <c r="C63" s="122"/>
      <c r="D63" s="123"/>
      <c r="E63" s="124"/>
    </row>
    <row r="64" spans="2:6" s="120" customFormat="1" ht="12.75" customHeight="1">
      <c r="B64" s="129" t="s">
        <v>251</v>
      </c>
      <c r="C64" s="122"/>
      <c r="D64" s="123"/>
      <c r="E64" s="124"/>
    </row>
    <row r="65" spans="2:5" s="120" customFormat="1" ht="12.75" customHeight="1">
      <c r="B65" s="126" t="s">
        <v>151</v>
      </c>
      <c r="C65" s="122">
        <v>13.98</v>
      </c>
      <c r="D65" s="123" t="s">
        <v>48</v>
      </c>
      <c r="E65" s="124"/>
    </row>
    <row r="66" spans="2:5" s="120" customFormat="1" ht="12.75" customHeight="1">
      <c r="B66" s="126" t="s">
        <v>158</v>
      </c>
      <c r="C66" s="122">
        <v>6.98</v>
      </c>
      <c r="D66" s="123" t="s">
        <v>48</v>
      </c>
      <c r="E66" s="124"/>
    </row>
    <row r="67" spans="2:5" s="120" customFormat="1" ht="12.75" customHeight="1">
      <c r="B67" s="126" t="s">
        <v>153</v>
      </c>
      <c r="C67" s="122">
        <v>0.2</v>
      </c>
      <c r="D67" s="123" t="s">
        <v>48</v>
      </c>
      <c r="E67" s="124"/>
    </row>
    <row r="68" spans="2:5" s="120" customFormat="1" ht="12.75" customHeight="1">
      <c r="B68" s="126" t="s">
        <v>154</v>
      </c>
      <c r="C68" s="122">
        <f>(C65*C66*C67)</f>
        <v>19.516080000000002</v>
      </c>
      <c r="D68" s="126" t="s">
        <v>34</v>
      </c>
      <c r="E68" s="124"/>
    </row>
    <row r="69" spans="2:5" s="120" customFormat="1" ht="12.75" customHeight="1">
      <c r="B69" s="126"/>
      <c r="C69" s="122"/>
      <c r="D69" s="123"/>
      <c r="E69" s="124"/>
    </row>
    <row r="70" spans="2:5" s="120" customFormat="1" ht="12.75" customHeight="1">
      <c r="B70" s="129" t="s">
        <v>420</v>
      </c>
      <c r="C70" s="122">
        <v>3</v>
      </c>
      <c r="D70" s="123" t="s">
        <v>65</v>
      </c>
      <c r="E70" s="124"/>
    </row>
    <row r="71" spans="2:5" s="120" customFormat="1" ht="12.75" customHeight="1">
      <c r="B71" s="126" t="s">
        <v>391</v>
      </c>
      <c r="C71" s="122">
        <v>3.5</v>
      </c>
      <c r="D71" s="123" t="s">
        <v>48</v>
      </c>
      <c r="E71" s="124"/>
    </row>
    <row r="72" spans="2:5" s="120" customFormat="1" ht="12.75" customHeight="1">
      <c r="B72" s="126" t="s">
        <v>153</v>
      </c>
      <c r="C72" s="122">
        <v>0.9</v>
      </c>
      <c r="D72" s="123" t="s">
        <v>48</v>
      </c>
      <c r="E72" s="124"/>
    </row>
    <row r="73" spans="2:5" s="120" customFormat="1" ht="12.75" customHeight="1">
      <c r="B73" s="126" t="s">
        <v>154</v>
      </c>
      <c r="C73" s="154">
        <f>(2*PI()*(C71/2)*C72)*C70</f>
        <v>29.688050576423549</v>
      </c>
      <c r="D73" s="126" t="s">
        <v>34</v>
      </c>
      <c r="E73" s="124"/>
    </row>
    <row r="74" spans="2:5" s="120" customFormat="1" ht="12.75" customHeight="1">
      <c r="B74" s="126"/>
      <c r="C74" s="122"/>
      <c r="D74" s="123"/>
      <c r="E74" s="124"/>
    </row>
    <row r="75" spans="2:5" s="120" customFormat="1" ht="12.75" customHeight="1">
      <c r="B75" s="129" t="s">
        <v>257</v>
      </c>
      <c r="C75" s="130"/>
      <c r="D75" s="123"/>
      <c r="E75" s="124"/>
    </row>
    <row r="76" spans="2:5" s="120" customFormat="1" ht="12.75" customHeight="1">
      <c r="B76" s="126" t="s">
        <v>258</v>
      </c>
      <c r="C76" s="130">
        <v>2</v>
      </c>
      <c r="D76" s="123" t="s">
        <v>65</v>
      </c>
      <c r="E76" s="124"/>
    </row>
    <row r="77" spans="2:5" s="120" customFormat="1" ht="12.75" customHeight="1">
      <c r="B77" s="126" t="s">
        <v>259</v>
      </c>
      <c r="C77" s="122">
        <v>1.26</v>
      </c>
      <c r="D77" s="123" t="s">
        <v>16</v>
      </c>
      <c r="E77" s="124"/>
    </row>
    <row r="78" spans="2:5" s="120" customFormat="1" ht="12.75" customHeight="1">
      <c r="B78" s="126" t="s">
        <v>151</v>
      </c>
      <c r="C78" s="122">
        <v>1.2</v>
      </c>
      <c r="D78" s="123" t="s">
        <v>48</v>
      </c>
      <c r="E78" s="124"/>
    </row>
    <row r="79" spans="2:5" s="120" customFormat="1" ht="12.75" customHeight="1">
      <c r="B79" s="126" t="s">
        <v>260</v>
      </c>
      <c r="C79" s="130">
        <v>1</v>
      </c>
      <c r="D79" s="123" t="s">
        <v>65</v>
      </c>
      <c r="E79" s="124"/>
    </row>
    <row r="80" spans="2:5" s="120" customFormat="1" ht="12.75" customHeight="1">
      <c r="B80" s="126" t="s">
        <v>151</v>
      </c>
      <c r="C80" s="122">
        <v>1.2</v>
      </c>
      <c r="D80" s="123" t="s">
        <v>48</v>
      </c>
      <c r="E80" s="124"/>
    </row>
    <row r="81" spans="2:6" s="120" customFormat="1" ht="12.75" customHeight="1">
      <c r="B81" s="126" t="s">
        <v>158</v>
      </c>
      <c r="C81" s="122">
        <v>1.2</v>
      </c>
      <c r="D81" s="123" t="s">
        <v>48</v>
      </c>
      <c r="E81" s="124"/>
    </row>
    <row r="82" spans="2:6" s="120" customFormat="1" ht="12.75" customHeight="1">
      <c r="B82" s="126" t="s">
        <v>153</v>
      </c>
      <c r="C82" s="122">
        <v>1.4</v>
      </c>
      <c r="D82" s="123" t="s">
        <v>48</v>
      </c>
      <c r="E82" s="124"/>
    </row>
    <row r="83" spans="2:6" s="120" customFormat="1" ht="12.75" customHeight="1">
      <c r="B83" s="126" t="s">
        <v>154</v>
      </c>
      <c r="C83" s="122">
        <f>(C77*C78*C76)+(C80*C81*C82*C79)</f>
        <v>5.04</v>
      </c>
      <c r="D83" s="126" t="s">
        <v>34</v>
      </c>
      <c r="E83" s="124"/>
    </row>
    <row r="84" spans="2:6" s="120" customFormat="1" ht="12.75" customHeight="1">
      <c r="B84" s="126"/>
      <c r="C84" s="122"/>
      <c r="D84" s="126"/>
      <c r="E84" s="124"/>
    </row>
    <row r="85" spans="2:6" s="120" customFormat="1" ht="12.75" customHeight="1">
      <c r="B85" s="160" t="s">
        <v>261</v>
      </c>
      <c r="C85" s="161">
        <f>(C83+C73+C68)</f>
        <v>54.244130576423551</v>
      </c>
      <c r="D85" s="162" t="s">
        <v>34</v>
      </c>
      <c r="E85" s="163">
        <v>97628</v>
      </c>
      <c r="F85" s="163" t="s">
        <v>25</v>
      </c>
    </row>
    <row r="86" spans="2:6" s="120" customFormat="1" ht="12.75" customHeight="1">
      <c r="B86" s="121"/>
      <c r="C86" s="127"/>
      <c r="D86" s="128"/>
      <c r="E86" s="124"/>
    </row>
    <row r="87" spans="2:6" s="120" customFormat="1" ht="12.75" customHeight="1">
      <c r="B87" s="121"/>
      <c r="C87" s="127"/>
      <c r="D87" s="128"/>
      <c r="E87" s="124"/>
    </row>
    <row r="88" spans="2:6" s="120" customFormat="1" ht="12.75" customHeight="1">
      <c r="B88" s="126" t="s">
        <v>38</v>
      </c>
      <c r="C88" s="122"/>
      <c r="D88" s="123"/>
      <c r="E88" s="124"/>
    </row>
    <row r="89" spans="2:6" s="120" customFormat="1" ht="12.75" customHeight="1">
      <c r="B89" s="121"/>
      <c r="C89" s="122"/>
      <c r="D89" s="123"/>
      <c r="E89" s="124"/>
    </row>
    <row r="90" spans="2:6" s="120" customFormat="1" ht="12.75" customHeight="1">
      <c r="B90" s="126" t="str">
        <f>B13</f>
        <v>Área total de remoção de portas, de forma manual, sem reaproveitamento</v>
      </c>
      <c r="C90" s="126">
        <f t="shared" ref="C90:D90" si="0">C13</f>
        <v>1.6800000000000002</v>
      </c>
      <c r="D90" s="126" t="str">
        <f t="shared" si="0"/>
        <v>m²</v>
      </c>
      <c r="E90" s="124"/>
    </row>
    <row r="91" spans="2:6" s="120" customFormat="1" ht="12.75" customHeight="1">
      <c r="B91" s="126" t="s">
        <v>262</v>
      </c>
      <c r="C91" s="122">
        <v>0.04</v>
      </c>
      <c r="D91" s="123" t="s">
        <v>48</v>
      </c>
      <c r="E91" s="124"/>
    </row>
    <row r="92" spans="2:6" s="120" customFormat="1" ht="12.75" customHeight="1">
      <c r="B92" s="126" t="s">
        <v>263</v>
      </c>
      <c r="C92" s="131">
        <v>1.5</v>
      </c>
      <c r="D92" s="132" t="s">
        <v>264</v>
      </c>
      <c r="E92" s="124"/>
    </row>
    <row r="93" spans="2:6" s="120" customFormat="1" ht="12.75" customHeight="1">
      <c r="B93" s="126" t="s">
        <v>154</v>
      </c>
      <c r="C93" s="122">
        <f>(C90*C91)*C92</f>
        <v>0.10080000000000001</v>
      </c>
      <c r="D93" s="126" t="s">
        <v>34</v>
      </c>
      <c r="E93" s="124"/>
    </row>
    <row r="94" spans="2:6" s="120" customFormat="1" ht="12.75" customHeight="1">
      <c r="B94" s="126"/>
      <c r="C94" s="122"/>
      <c r="D94" s="123"/>
      <c r="E94" s="124"/>
    </row>
    <row r="95" spans="2:6" s="120" customFormat="1" ht="12.75" customHeight="1">
      <c r="B95" s="126" t="str">
        <f>B22</f>
        <v>Área total de remoção de janelas, de forma manual, sem reaproveitamento</v>
      </c>
      <c r="C95" s="126">
        <f t="shared" ref="C95:D95" si="1">C22</f>
        <v>0.24</v>
      </c>
      <c r="D95" s="126" t="str">
        <f t="shared" si="1"/>
        <v>m²</v>
      </c>
      <c r="E95" s="124"/>
    </row>
    <row r="96" spans="2:6" s="120" customFormat="1" ht="12.75" customHeight="1">
      <c r="B96" s="126" t="s">
        <v>262</v>
      </c>
      <c r="C96" s="122">
        <v>0.04</v>
      </c>
      <c r="D96" s="123" t="s">
        <v>48</v>
      </c>
      <c r="E96" s="124"/>
    </row>
    <row r="97" spans="2:5" s="120" customFormat="1" ht="12.75" customHeight="1">
      <c r="B97" s="126" t="s">
        <v>263</v>
      </c>
      <c r="C97" s="131">
        <v>1.5</v>
      </c>
      <c r="D97" s="132" t="s">
        <v>264</v>
      </c>
      <c r="E97" s="124"/>
    </row>
    <row r="98" spans="2:5" s="120" customFormat="1" ht="12.75" customHeight="1">
      <c r="B98" s="126" t="s">
        <v>154</v>
      </c>
      <c r="C98" s="122">
        <f>(C95*C96)*C97</f>
        <v>1.44E-2</v>
      </c>
      <c r="D98" s="126" t="s">
        <v>34</v>
      </c>
      <c r="E98" s="124"/>
    </row>
    <row r="99" spans="2:5" s="120" customFormat="1" ht="12.75" customHeight="1">
      <c r="B99" s="126"/>
      <c r="C99" s="122"/>
      <c r="D99" s="123"/>
      <c r="E99" s="124"/>
    </row>
    <row r="100" spans="2:5" s="120" customFormat="1" ht="12.75" customHeight="1">
      <c r="B100" s="126" t="str">
        <f>B31</f>
        <v>Área total de remoção de trama metálica ou de madeira para forro, de forma manual</v>
      </c>
      <c r="C100" s="126">
        <f t="shared" ref="C100:D100" si="2">C31</f>
        <v>3.42</v>
      </c>
      <c r="D100" s="126" t="str">
        <f t="shared" si="2"/>
        <v>m²</v>
      </c>
      <c r="E100" s="124"/>
    </row>
    <row r="101" spans="2:5" s="120" customFormat="1" ht="12.75" customHeight="1">
      <c r="B101" s="126" t="s">
        <v>262</v>
      </c>
      <c r="C101" s="122">
        <v>0.1</v>
      </c>
      <c r="D101" s="123" t="s">
        <v>48</v>
      </c>
      <c r="E101" s="124"/>
    </row>
    <row r="102" spans="2:5" s="120" customFormat="1" ht="12.75" customHeight="1">
      <c r="B102" s="126" t="s">
        <v>263</v>
      </c>
      <c r="C102" s="131">
        <v>1.5</v>
      </c>
      <c r="D102" s="132" t="s">
        <v>264</v>
      </c>
      <c r="E102" s="124"/>
    </row>
    <row r="103" spans="2:5" s="120" customFormat="1" ht="12.75" customHeight="1">
      <c r="B103" s="126" t="s">
        <v>154</v>
      </c>
      <c r="C103" s="122">
        <f>(C100*C101)*C102</f>
        <v>0.51300000000000001</v>
      </c>
      <c r="D103" s="126" t="s">
        <v>34</v>
      </c>
      <c r="E103" s="124"/>
    </row>
    <row r="104" spans="2:5" s="120" customFormat="1" ht="12.75" customHeight="1">
      <c r="B104" s="126"/>
      <c r="C104" s="122"/>
      <c r="D104" s="123"/>
      <c r="E104" s="124"/>
    </row>
    <row r="105" spans="2:5" s="120" customFormat="1" ht="12.75" customHeight="1">
      <c r="B105" s="126" t="str">
        <f>B40</f>
        <v>Área total de remoção de telhas de fibrocimento, metálica e cerâmica, de forma manual</v>
      </c>
      <c r="C105" s="126">
        <f t="shared" ref="C105:D105" si="3">C40</f>
        <v>8.1199999999999992</v>
      </c>
      <c r="D105" s="126" t="str">
        <f t="shared" si="3"/>
        <v>m²</v>
      </c>
      <c r="E105" s="124"/>
    </row>
    <row r="106" spans="2:5" s="120" customFormat="1" ht="12.75" customHeight="1">
      <c r="B106" s="126" t="s">
        <v>262</v>
      </c>
      <c r="C106" s="122">
        <v>0.03</v>
      </c>
      <c r="D106" s="123" t="s">
        <v>48</v>
      </c>
      <c r="E106" s="124"/>
    </row>
    <row r="107" spans="2:5" s="120" customFormat="1" ht="12.75" customHeight="1">
      <c r="B107" s="126" t="s">
        <v>263</v>
      </c>
      <c r="C107" s="131">
        <v>1.5</v>
      </c>
      <c r="D107" s="132" t="s">
        <v>264</v>
      </c>
      <c r="E107" s="124"/>
    </row>
    <row r="108" spans="2:5" s="120" customFormat="1" ht="12.75" customHeight="1">
      <c r="B108" s="126" t="s">
        <v>154</v>
      </c>
      <c r="C108" s="122">
        <f>(C105*C106)*C107</f>
        <v>0.36539999999999995</v>
      </c>
      <c r="D108" s="126" t="s">
        <v>34</v>
      </c>
      <c r="E108" s="124"/>
    </row>
    <row r="109" spans="2:5" s="120" customFormat="1" ht="12.75" customHeight="1">
      <c r="B109" s="126"/>
      <c r="C109" s="122"/>
      <c r="D109" s="123"/>
      <c r="E109" s="124"/>
    </row>
    <row r="110" spans="2:5" s="120" customFormat="1" ht="12.75" customHeight="1">
      <c r="B110" s="126" t="str">
        <f>B59</f>
        <v>Volume total de demolição de alvenaria, de forma manual, sem reaproveitamento</v>
      </c>
      <c r="C110" s="122">
        <f t="shared" ref="C110:D110" si="4">C59</f>
        <v>18.584000000000003</v>
      </c>
      <c r="D110" s="126" t="str">
        <f t="shared" si="4"/>
        <v>m³</v>
      </c>
      <c r="E110" s="124"/>
    </row>
    <row r="111" spans="2:5" s="120" customFormat="1" ht="12.75" customHeight="1">
      <c r="B111" s="126" t="s">
        <v>263</v>
      </c>
      <c r="C111" s="131">
        <v>1.5</v>
      </c>
      <c r="D111" s="132" t="s">
        <v>264</v>
      </c>
      <c r="E111" s="124"/>
    </row>
    <row r="112" spans="2:5" s="120" customFormat="1" ht="12.75" customHeight="1">
      <c r="B112" s="126" t="s">
        <v>154</v>
      </c>
      <c r="C112" s="122">
        <f>(C110*C111)</f>
        <v>27.876000000000005</v>
      </c>
      <c r="D112" s="126" t="s">
        <v>34</v>
      </c>
      <c r="E112" s="124"/>
    </row>
    <row r="113" spans="2:6" s="120" customFormat="1" ht="12.75" customHeight="1">
      <c r="B113" s="126"/>
      <c r="C113" s="133"/>
      <c r="D113" s="123"/>
      <c r="E113" s="124"/>
    </row>
    <row r="114" spans="2:6" s="120" customFormat="1" ht="12.75" customHeight="1">
      <c r="B114" s="126" t="str">
        <f>B85</f>
        <v>Volume total de demolição de lajes, de forma manual, sem reaproveitamento</v>
      </c>
      <c r="C114" s="122">
        <f t="shared" ref="C114:D114" si="5">C85</f>
        <v>54.244130576423551</v>
      </c>
      <c r="D114" s="126" t="str">
        <f t="shared" si="5"/>
        <v>m³</v>
      </c>
      <c r="E114" s="124"/>
    </row>
    <row r="115" spans="2:6" s="120" customFormat="1" ht="12.75" customHeight="1">
      <c r="B115" s="126" t="s">
        <v>263</v>
      </c>
      <c r="C115" s="131">
        <v>1.5</v>
      </c>
      <c r="D115" s="132" t="s">
        <v>264</v>
      </c>
      <c r="E115" s="124"/>
    </row>
    <row r="116" spans="2:6" s="120" customFormat="1" ht="12.75" customHeight="1">
      <c r="B116" s="126" t="s">
        <v>154</v>
      </c>
      <c r="C116" s="122">
        <f>(C114*C115)</f>
        <v>81.36619586463533</v>
      </c>
      <c r="D116" s="126" t="s">
        <v>34</v>
      </c>
      <c r="E116" s="124"/>
    </row>
    <row r="117" spans="2:6" s="120" customFormat="1" ht="12.75" customHeight="1">
      <c r="B117" s="126"/>
      <c r="C117" s="133"/>
      <c r="D117" s="123"/>
      <c r="E117" s="124"/>
    </row>
    <row r="118" spans="2:6" s="120" customFormat="1" ht="12.75" customHeight="1">
      <c r="B118" s="160" t="s">
        <v>265</v>
      </c>
      <c r="C118" s="161">
        <f>(C93+C98+C103+C108+C112+C116)</f>
        <v>110.23579586463534</v>
      </c>
      <c r="D118" s="162" t="s">
        <v>34</v>
      </c>
      <c r="E118" s="163">
        <v>70190145</v>
      </c>
      <c r="F118" s="163" t="s">
        <v>15</v>
      </c>
    </row>
    <row r="119" spans="2:6" s="120" customFormat="1" ht="12.75" customHeight="1">
      <c r="B119" s="121"/>
      <c r="C119" s="127"/>
      <c r="D119" s="128"/>
      <c r="E119" s="124"/>
    </row>
    <row r="120" spans="2:6" s="120" customFormat="1" ht="12.75" customHeight="1">
      <c r="B120" s="121"/>
      <c r="C120" s="127"/>
      <c r="D120" s="128"/>
      <c r="E120" s="124"/>
    </row>
    <row r="121" spans="2:6" s="80" customFormat="1" ht="12.75" customHeight="1">
      <c r="B121" s="83" t="s">
        <v>266</v>
      </c>
      <c r="C121" s="84"/>
      <c r="D121" s="85"/>
      <c r="E121" s="79"/>
    </row>
    <row r="122" spans="2:6" s="80" customFormat="1" ht="12.75" customHeight="1">
      <c r="B122" s="83"/>
      <c r="C122" s="84"/>
      <c r="D122" s="85"/>
      <c r="E122" s="79"/>
    </row>
    <row r="123" spans="2:6" s="80" customFormat="1" ht="12.75" customHeight="1">
      <c r="B123" s="134" t="s">
        <v>40</v>
      </c>
      <c r="C123" s="84"/>
      <c r="D123" s="85"/>
      <c r="E123" s="79"/>
    </row>
    <row r="124" spans="2:6" s="80" customFormat="1" ht="12.75" customHeight="1">
      <c r="B124" s="83"/>
      <c r="C124" s="84"/>
      <c r="D124" s="85"/>
      <c r="E124" s="79"/>
    </row>
    <row r="125" spans="2:6" s="80" customFormat="1" ht="12.75" customHeight="1">
      <c r="B125" s="135" t="str">
        <f>B237</f>
        <v xml:space="preserve">Laje de Fundo </v>
      </c>
      <c r="C125" s="84"/>
      <c r="D125" s="85"/>
      <c r="E125" s="79"/>
    </row>
    <row r="126" spans="2:6" s="80" customFormat="1" ht="12.75" customHeight="1">
      <c r="B126" s="134" t="str">
        <f>B238</f>
        <v>Comprimento</v>
      </c>
      <c r="C126" s="84">
        <f t="shared" ref="C126:D127" si="6">C238</f>
        <v>24.6</v>
      </c>
      <c r="D126" s="134" t="str">
        <f t="shared" si="6"/>
        <v>m</v>
      </c>
      <c r="E126" s="79"/>
    </row>
    <row r="127" spans="2:6" s="80" customFormat="1" ht="12.75" customHeight="1">
      <c r="B127" s="134" t="str">
        <f>B239</f>
        <v>Largura</v>
      </c>
      <c r="C127" s="84">
        <f t="shared" si="6"/>
        <v>9.6</v>
      </c>
      <c r="D127" s="134" t="str">
        <f t="shared" si="6"/>
        <v>m</v>
      </c>
      <c r="E127" s="79"/>
    </row>
    <row r="128" spans="2:6" s="80" customFormat="1" ht="12.75" customHeight="1">
      <c r="B128" s="136" t="s">
        <v>267</v>
      </c>
      <c r="C128" s="137">
        <v>1</v>
      </c>
      <c r="D128" s="136" t="s">
        <v>48</v>
      </c>
      <c r="E128" s="79"/>
    </row>
    <row r="129" spans="2:9" s="80" customFormat="1" ht="12.75" customHeight="1">
      <c r="B129" s="136" t="s">
        <v>268</v>
      </c>
      <c r="C129" s="137">
        <f>(C128+C126)</f>
        <v>25.6</v>
      </c>
      <c r="D129" s="136" t="s">
        <v>48</v>
      </c>
      <c r="E129" s="79"/>
    </row>
    <row r="130" spans="2:9" s="80" customFormat="1" ht="12.75" customHeight="1">
      <c r="B130" s="136" t="s">
        <v>269</v>
      </c>
      <c r="C130" s="137">
        <f>(C128+C127)</f>
        <v>10.6</v>
      </c>
      <c r="D130" s="136" t="s">
        <v>48</v>
      </c>
      <c r="E130" s="79"/>
    </row>
    <row r="131" spans="2:9" s="80" customFormat="1" ht="12.75" customHeight="1">
      <c r="B131" s="126" t="s">
        <v>270</v>
      </c>
      <c r="C131" s="137">
        <f>(C129*C130)</f>
        <v>271.36</v>
      </c>
      <c r="D131" s="136" t="s">
        <v>16</v>
      </c>
      <c r="E131" s="79"/>
    </row>
    <row r="132" spans="2:9" s="80" customFormat="1" ht="12.75" customHeight="1">
      <c r="B132" s="136" t="s">
        <v>271</v>
      </c>
      <c r="C132" s="137">
        <f>(C128+C129)</f>
        <v>26.6</v>
      </c>
      <c r="D132" s="136" t="s">
        <v>48</v>
      </c>
      <c r="E132" s="79"/>
    </row>
    <row r="133" spans="2:9" s="80" customFormat="1" ht="12.75" customHeight="1">
      <c r="B133" s="136" t="s">
        <v>272</v>
      </c>
      <c r="C133" s="137">
        <f>(C128+C130)</f>
        <v>11.6</v>
      </c>
      <c r="D133" s="136" t="s">
        <v>48</v>
      </c>
      <c r="E133" s="79"/>
    </row>
    <row r="134" spans="2:9" s="80" customFormat="1" ht="12.75" customHeight="1">
      <c r="B134" s="126" t="s">
        <v>273</v>
      </c>
      <c r="C134" s="137">
        <f>(C132*C133)</f>
        <v>308.56</v>
      </c>
      <c r="D134" s="136" t="s">
        <v>16</v>
      </c>
      <c r="E134" s="79"/>
    </row>
    <row r="135" spans="2:9" s="80" customFormat="1" ht="12.75" customHeight="1">
      <c r="B135" s="136" t="s">
        <v>274</v>
      </c>
      <c r="C135" s="137">
        <f>(C206+C223+C288)</f>
        <v>0.6</v>
      </c>
      <c r="D135" s="138" t="s">
        <v>48</v>
      </c>
      <c r="E135" s="79"/>
    </row>
    <row r="136" spans="2:9" s="80" customFormat="1" ht="12.75" customHeight="1">
      <c r="B136" s="132" t="s">
        <v>154</v>
      </c>
      <c r="C136" s="139">
        <f>((C135/3)*(C134+(SQRT(C134*C131))+C131))</f>
        <v>173.85656400056936</v>
      </c>
      <c r="D136" s="136" t="s">
        <v>34</v>
      </c>
      <c r="E136" s="79"/>
    </row>
    <row r="137" spans="2:9" s="80" customFormat="1" ht="12.75" customHeight="1">
      <c r="B137" s="132"/>
      <c r="C137" s="139"/>
      <c r="D137" s="136"/>
      <c r="E137" s="79"/>
    </row>
    <row r="138" spans="2:9" s="80" customFormat="1" ht="12.75" customHeight="1">
      <c r="B138" s="160" t="s">
        <v>275</v>
      </c>
      <c r="C138" s="161">
        <f>(C136)</f>
        <v>173.85656400056936</v>
      </c>
      <c r="D138" s="162" t="s">
        <v>34</v>
      </c>
      <c r="E138" s="163">
        <v>70030050</v>
      </c>
      <c r="F138" s="163" t="s">
        <v>15</v>
      </c>
    </row>
    <row r="139" spans="2:9" s="80" customFormat="1" ht="12.75" customHeight="1">
      <c r="B139" s="83"/>
      <c r="C139" s="140"/>
      <c r="D139" s="85"/>
      <c r="E139" s="79"/>
    </row>
    <row r="140" spans="2:9" s="80" customFormat="1" ht="12.75" customHeight="1">
      <c r="B140" s="83"/>
      <c r="C140" s="140"/>
      <c r="D140" s="85"/>
      <c r="E140" s="79"/>
    </row>
    <row r="141" spans="2:9" s="80" customFormat="1" ht="12.75" customHeight="1">
      <c r="B141" s="134" t="s">
        <v>276</v>
      </c>
      <c r="C141" s="84"/>
      <c r="D141" s="85"/>
      <c r="E141" s="79"/>
    </row>
    <row r="142" spans="2:9" s="80" customFormat="1" ht="12.75" customHeight="1">
      <c r="B142" s="132"/>
      <c r="C142" s="141"/>
      <c r="D142" s="132"/>
      <c r="E142" s="79"/>
      <c r="I142" s="142"/>
    </row>
    <row r="143" spans="2:9" s="80" customFormat="1" ht="12.75" customHeight="1">
      <c r="B143" s="132" t="str">
        <f>B138</f>
        <v>Volume total de escavação manual de poços e cavas, em solo não rochoso</v>
      </c>
      <c r="C143" s="143">
        <f>C138</f>
        <v>173.85656400056936</v>
      </c>
      <c r="D143" s="132" t="str">
        <f>D138</f>
        <v>m³</v>
      </c>
      <c r="E143" s="79"/>
    </row>
    <row r="144" spans="2:9" s="80" customFormat="1" ht="12.75" customHeight="1">
      <c r="B144" s="132" t="s">
        <v>277</v>
      </c>
      <c r="C144" s="143">
        <f>C215</f>
        <v>11.868</v>
      </c>
      <c r="D144" s="143" t="str">
        <f>D215</f>
        <v>m³</v>
      </c>
      <c r="E144" s="79"/>
    </row>
    <row r="145" spans="2:10" s="80" customFormat="1" ht="12.75" customHeight="1">
      <c r="B145" s="132" t="s">
        <v>278</v>
      </c>
      <c r="C145" s="143">
        <f>C232</f>
        <v>11.868</v>
      </c>
      <c r="D145" s="143" t="str">
        <f>D232</f>
        <v>m³</v>
      </c>
      <c r="E145" s="79"/>
    </row>
    <row r="146" spans="2:10" s="80" customFormat="1" ht="12.75" customHeight="1">
      <c r="B146" s="132" t="s">
        <v>279</v>
      </c>
      <c r="C146" s="143">
        <f>(C428+C372)</f>
        <v>47.832000000000001</v>
      </c>
      <c r="D146" s="143" t="s">
        <v>34</v>
      </c>
      <c r="E146" s="79"/>
    </row>
    <row r="147" spans="2:10" s="80" customFormat="1" ht="12.75" customHeight="1">
      <c r="B147" s="132" t="s">
        <v>154</v>
      </c>
      <c r="C147" s="141">
        <f>(C143-C144-C145-C146)</f>
        <v>102.28856400056938</v>
      </c>
      <c r="D147" s="132" t="s">
        <v>34</v>
      </c>
      <c r="E147" s="79"/>
    </row>
    <row r="148" spans="2:10" s="80" customFormat="1" ht="12.75" customHeight="1">
      <c r="B148" s="132"/>
      <c r="C148" s="143"/>
      <c r="D148" s="132"/>
      <c r="E148" s="79"/>
    </row>
    <row r="149" spans="2:10" s="80" customFormat="1" ht="12.75" customHeight="1">
      <c r="B149" s="160" t="s">
        <v>280</v>
      </c>
      <c r="C149" s="164">
        <f>(C147)</f>
        <v>102.28856400056938</v>
      </c>
      <c r="D149" s="162" t="s">
        <v>34</v>
      </c>
      <c r="E149" s="163">
        <v>70030026</v>
      </c>
      <c r="F149" s="163" t="s">
        <v>15</v>
      </c>
      <c r="G149" s="144"/>
      <c r="H149" s="144"/>
      <c r="I149" s="144"/>
      <c r="J149" s="144"/>
    </row>
    <row r="150" spans="2:10" s="80" customFormat="1" ht="12.75" customHeight="1">
      <c r="B150" s="100"/>
      <c r="C150" s="145"/>
      <c r="D150" s="100"/>
      <c r="E150" s="79"/>
      <c r="G150" s="144"/>
      <c r="H150" s="144"/>
      <c r="I150" s="144"/>
      <c r="J150" s="144"/>
    </row>
    <row r="151" spans="2:10" s="80" customFormat="1" ht="12.75" customHeight="1">
      <c r="B151" s="100"/>
      <c r="C151" s="145"/>
      <c r="D151" s="100"/>
      <c r="E151" s="79"/>
      <c r="G151" s="144"/>
      <c r="H151" s="144"/>
      <c r="I151" s="144"/>
      <c r="J151" s="144"/>
    </row>
    <row r="152" spans="2:10" s="146" customFormat="1" ht="12.75" customHeight="1">
      <c r="B152" s="134" t="s">
        <v>281</v>
      </c>
      <c r="C152" s="84"/>
      <c r="D152" s="85"/>
      <c r="E152" s="89"/>
    </row>
    <row r="153" spans="2:10" s="146" customFormat="1" ht="12.75" customHeight="1">
      <c r="B153" s="100"/>
      <c r="C153" s="145"/>
      <c r="D153" s="100"/>
      <c r="E153" s="89"/>
    </row>
    <row r="154" spans="2:10" s="146" customFormat="1" ht="12.75" customHeight="1">
      <c r="B154" s="132" t="str">
        <f>B138</f>
        <v>Volume total de escavação manual de poços e cavas, em solo não rochoso</v>
      </c>
      <c r="C154" s="143">
        <f t="shared" ref="C154:D154" si="7">C138</f>
        <v>173.85656400056936</v>
      </c>
      <c r="D154" s="132" t="str">
        <f t="shared" si="7"/>
        <v>m³</v>
      </c>
      <c r="E154" s="89"/>
    </row>
    <row r="155" spans="2:10" s="146" customFormat="1" ht="12.75" customHeight="1">
      <c r="B155" s="132" t="s">
        <v>282</v>
      </c>
      <c r="C155" s="143">
        <f>C149</f>
        <v>102.28856400056938</v>
      </c>
      <c r="D155" s="143" t="str">
        <f>D149</f>
        <v>m³</v>
      </c>
      <c r="E155" s="89"/>
    </row>
    <row r="156" spans="2:10" s="146" customFormat="1" ht="12.75" customHeight="1">
      <c r="B156" s="136" t="s">
        <v>283</v>
      </c>
      <c r="C156" s="131">
        <v>1.3</v>
      </c>
      <c r="D156" s="132" t="s">
        <v>264</v>
      </c>
      <c r="E156" s="89"/>
    </row>
    <row r="157" spans="2:10" s="146" customFormat="1" ht="12.75" customHeight="1">
      <c r="B157" s="136" t="s">
        <v>154</v>
      </c>
      <c r="C157" s="147">
        <f>((C154-C155)*C156)</f>
        <v>93.038399999999982</v>
      </c>
      <c r="D157" s="126" t="s">
        <v>34</v>
      </c>
      <c r="E157" s="89"/>
    </row>
    <row r="158" spans="2:10" s="146" customFormat="1" ht="12.75" customHeight="1">
      <c r="B158" s="132"/>
      <c r="C158" s="131"/>
      <c r="D158" s="132"/>
      <c r="E158" s="89"/>
    </row>
    <row r="159" spans="2:10" s="146" customFormat="1" ht="12.75" customHeight="1">
      <c r="B159" s="160" t="s">
        <v>284</v>
      </c>
      <c r="C159" s="164">
        <f>(C157)</f>
        <v>93.038399999999982</v>
      </c>
      <c r="D159" s="162" t="s">
        <v>34</v>
      </c>
      <c r="E159" s="163">
        <v>72888</v>
      </c>
      <c r="F159" s="163" t="s">
        <v>25</v>
      </c>
    </row>
    <row r="160" spans="2:10" s="146" customFormat="1" ht="12.75" customHeight="1">
      <c r="B160" s="132"/>
      <c r="C160" s="148"/>
      <c r="D160" s="132"/>
      <c r="E160" s="89"/>
    </row>
    <row r="161" spans="2:6" s="146" customFormat="1" ht="12.75" customHeight="1">
      <c r="B161" s="132"/>
      <c r="C161" s="141"/>
      <c r="D161" s="132"/>
      <c r="E161" s="89"/>
    </row>
    <row r="162" spans="2:6" s="80" customFormat="1" ht="12.75" customHeight="1">
      <c r="B162" s="132" t="s">
        <v>285</v>
      </c>
      <c r="C162" s="131"/>
      <c r="D162" s="132"/>
      <c r="E162" s="79"/>
    </row>
    <row r="163" spans="2:6" s="80" customFormat="1" ht="12.75" customHeight="1">
      <c r="B163" s="134"/>
      <c r="C163" s="84"/>
      <c r="D163" s="149"/>
      <c r="E163" s="79"/>
    </row>
    <row r="164" spans="2:6" s="80" customFormat="1" ht="12.75" customHeight="1">
      <c r="B164" s="134" t="s">
        <v>286</v>
      </c>
      <c r="C164" s="150">
        <v>10</v>
      </c>
      <c r="D164" s="149" t="s">
        <v>287</v>
      </c>
      <c r="E164" s="79"/>
    </row>
    <row r="165" spans="2:6" s="80" customFormat="1" ht="12.75" customHeight="1">
      <c r="B165" s="134" t="str">
        <f>B159</f>
        <v xml:space="preserve">Volume total de carga, manobras e descarga com caminhão basculante </v>
      </c>
      <c r="C165" s="84">
        <f>C159</f>
        <v>93.038399999999982</v>
      </c>
      <c r="D165" s="134" t="str">
        <f>D159</f>
        <v>m³</v>
      </c>
      <c r="E165" s="79"/>
    </row>
    <row r="166" spans="2:6" s="80" customFormat="1" ht="12.75" customHeight="1">
      <c r="B166" s="134" t="s">
        <v>154</v>
      </c>
      <c r="C166" s="147">
        <f>(C165*C164)</f>
        <v>930.38399999999979</v>
      </c>
      <c r="D166" s="126" t="s">
        <v>44</v>
      </c>
      <c r="E166" s="79"/>
    </row>
    <row r="167" spans="2:6" s="80" customFormat="1" ht="12.75" customHeight="1">
      <c r="B167" s="134"/>
      <c r="C167" s="84"/>
      <c r="D167" s="149"/>
      <c r="E167" s="79"/>
    </row>
    <row r="168" spans="2:6" s="80" customFormat="1" ht="12.75" customHeight="1">
      <c r="B168" s="160" t="s">
        <v>288</v>
      </c>
      <c r="C168" s="165">
        <f>(C166)</f>
        <v>930.38399999999979</v>
      </c>
      <c r="D168" s="162" t="s">
        <v>44</v>
      </c>
      <c r="E168" s="163">
        <v>97914</v>
      </c>
      <c r="F168" s="163" t="s">
        <v>25</v>
      </c>
    </row>
    <row r="169" spans="2:6" s="80" customFormat="1" ht="12.75" customHeight="1">
      <c r="B169" s="83"/>
      <c r="C169" s="140"/>
      <c r="D169" s="85"/>
      <c r="E169" s="79"/>
    </row>
    <row r="170" spans="2:6" s="120" customFormat="1" ht="12.75" customHeight="1">
      <c r="B170" s="126"/>
      <c r="C170" s="122"/>
      <c r="D170" s="123"/>
      <c r="E170" s="124"/>
    </row>
    <row r="171" spans="2:6" ht="12.75" customHeight="1">
      <c r="B171" s="81" t="s">
        <v>289</v>
      </c>
      <c r="C171" s="131"/>
      <c r="D171" s="86"/>
      <c r="E171" s="151"/>
    </row>
    <row r="172" spans="2:6" ht="12.75" customHeight="1">
      <c r="B172" s="81"/>
      <c r="C172" s="131"/>
      <c r="D172" s="86"/>
      <c r="E172" s="151"/>
    </row>
    <row r="173" spans="2:6" ht="12.75" customHeight="1">
      <c r="B173" s="82" t="s">
        <v>453</v>
      </c>
      <c r="C173" s="152"/>
      <c r="D173" s="153"/>
      <c r="E173" s="151"/>
    </row>
    <row r="174" spans="2:6" ht="12.75" customHeight="1">
      <c r="B174" s="82"/>
      <c r="C174" s="131"/>
      <c r="D174" s="132"/>
      <c r="E174" s="151"/>
    </row>
    <row r="175" spans="2:6" ht="12.75" customHeight="1">
      <c r="B175" s="82" t="s">
        <v>239</v>
      </c>
      <c r="C175" s="158">
        <v>1</v>
      </c>
      <c r="D175" s="82" t="s">
        <v>65</v>
      </c>
      <c r="E175" s="151"/>
    </row>
    <row r="176" spans="2:6" ht="12.75" customHeight="1">
      <c r="B176" s="82" t="s">
        <v>154</v>
      </c>
      <c r="C176" s="158">
        <f>(C175)</f>
        <v>1</v>
      </c>
      <c r="D176" s="82" t="str">
        <f>D175</f>
        <v>unid</v>
      </c>
      <c r="E176" s="151"/>
    </row>
    <row r="177" spans="2:6" ht="12.75" customHeight="1">
      <c r="B177" s="82"/>
      <c r="C177" s="82"/>
      <c r="D177" s="82"/>
      <c r="E177" s="151"/>
    </row>
    <row r="178" spans="2:6" ht="12.75" customHeight="1">
      <c r="B178" s="160" t="s">
        <v>454</v>
      </c>
      <c r="C178" s="170">
        <f>(C176)</f>
        <v>1</v>
      </c>
      <c r="D178" s="166" t="str">
        <f>D176</f>
        <v>unid</v>
      </c>
      <c r="E178" s="167">
        <v>70070019</v>
      </c>
      <c r="F178" s="163" t="s">
        <v>15</v>
      </c>
    </row>
    <row r="179" spans="2:6" ht="12.75" customHeight="1">
      <c r="B179" s="131"/>
      <c r="C179" s="131"/>
      <c r="D179" s="132"/>
      <c r="E179" s="151"/>
    </row>
    <row r="180" spans="2:6" ht="12.75" customHeight="1">
      <c r="B180" s="131"/>
      <c r="C180" s="131"/>
      <c r="D180" s="132"/>
      <c r="E180" s="151"/>
    </row>
    <row r="181" spans="2:6" ht="12.75" customHeight="1">
      <c r="B181" s="82" t="s">
        <v>445</v>
      </c>
      <c r="C181" s="152"/>
      <c r="D181" s="153"/>
      <c r="E181" s="151"/>
    </row>
    <row r="182" spans="2:6" ht="12.75" customHeight="1">
      <c r="B182" s="82"/>
      <c r="C182" s="131"/>
      <c r="D182" s="132"/>
      <c r="E182" s="151"/>
    </row>
    <row r="183" spans="2:6" ht="12.75" customHeight="1">
      <c r="B183" s="82" t="s">
        <v>446</v>
      </c>
      <c r="C183" s="82">
        <v>5</v>
      </c>
      <c r="D183" s="82" t="s">
        <v>65</v>
      </c>
      <c r="E183" s="151"/>
    </row>
    <row r="184" spans="2:6" ht="12.75" customHeight="1">
      <c r="B184" s="82" t="s">
        <v>447</v>
      </c>
      <c r="C184" s="82">
        <v>4</v>
      </c>
      <c r="D184" s="82" t="s">
        <v>65</v>
      </c>
      <c r="E184" s="151"/>
    </row>
    <row r="185" spans="2:6" ht="12.75" customHeight="1">
      <c r="B185" s="82" t="s">
        <v>151</v>
      </c>
      <c r="C185" s="131">
        <v>15</v>
      </c>
      <c r="D185" s="86" t="s">
        <v>48</v>
      </c>
      <c r="E185" s="151"/>
    </row>
    <row r="186" spans="2:6" ht="12.75" customHeight="1">
      <c r="B186" s="82" t="s">
        <v>154</v>
      </c>
      <c r="C186" s="139">
        <f>(C183*C184*C185)</f>
        <v>300</v>
      </c>
      <c r="D186" s="82" t="s">
        <v>48</v>
      </c>
      <c r="E186" s="151"/>
    </row>
    <row r="187" spans="2:6" ht="12.75" customHeight="1">
      <c r="B187" s="82"/>
      <c r="C187" s="82"/>
      <c r="D187" s="82"/>
      <c r="E187" s="151"/>
    </row>
    <row r="188" spans="2:6" ht="12.75" customHeight="1">
      <c r="B188" s="160" t="s">
        <v>448</v>
      </c>
      <c r="C188" s="165">
        <f>(C186)</f>
        <v>300</v>
      </c>
      <c r="D188" s="166" t="s">
        <v>48</v>
      </c>
      <c r="E188" s="167">
        <v>70070323</v>
      </c>
      <c r="F188" s="163" t="s">
        <v>15</v>
      </c>
    </row>
    <row r="189" spans="2:6" ht="12.75" customHeight="1">
      <c r="B189" s="131"/>
      <c r="C189" s="131"/>
      <c r="D189" s="132"/>
      <c r="E189" s="151"/>
    </row>
    <row r="190" spans="2:6" ht="12.75" customHeight="1">
      <c r="B190" s="131"/>
      <c r="C190" s="131"/>
      <c r="D190" s="132"/>
      <c r="E190" s="151"/>
    </row>
    <row r="191" spans="2:6" ht="12.75" customHeight="1">
      <c r="B191" s="82" t="s">
        <v>47</v>
      </c>
      <c r="C191" s="152"/>
      <c r="D191" s="153"/>
      <c r="E191" s="151"/>
    </row>
    <row r="192" spans="2:6" ht="12.75" customHeight="1">
      <c r="B192" s="82"/>
      <c r="C192" s="131"/>
      <c r="D192" s="132"/>
      <c r="E192" s="151"/>
    </row>
    <row r="193" spans="2:6" ht="12.75" customHeight="1">
      <c r="B193" s="82" t="s">
        <v>290</v>
      </c>
      <c r="C193" s="82">
        <v>2</v>
      </c>
      <c r="D193" s="82" t="s">
        <v>65</v>
      </c>
      <c r="E193" s="151"/>
    </row>
    <row r="194" spans="2:6" ht="12.75" customHeight="1">
      <c r="B194" s="82" t="s">
        <v>291</v>
      </c>
      <c r="C194" s="82">
        <v>2</v>
      </c>
      <c r="D194" s="82" t="s">
        <v>65</v>
      </c>
      <c r="E194" s="151"/>
    </row>
    <row r="195" spans="2:6" ht="12.75" customHeight="1">
      <c r="B195" s="82" t="s">
        <v>151</v>
      </c>
      <c r="C195" s="131">
        <v>2</v>
      </c>
      <c r="D195" s="86" t="s">
        <v>48</v>
      </c>
      <c r="E195" s="151"/>
    </row>
    <row r="196" spans="2:6" ht="12.75" customHeight="1">
      <c r="B196" s="82" t="s">
        <v>154</v>
      </c>
      <c r="C196" s="139">
        <f>(C193*C194*C195)</f>
        <v>8</v>
      </c>
      <c r="D196" s="82" t="s">
        <v>48</v>
      </c>
      <c r="E196" s="151"/>
    </row>
    <row r="197" spans="2:6" ht="12.75" customHeight="1">
      <c r="B197" s="82"/>
      <c r="C197" s="82"/>
      <c r="D197" s="82"/>
      <c r="E197" s="151"/>
    </row>
    <row r="198" spans="2:6" ht="12.75" customHeight="1">
      <c r="B198" s="160" t="s">
        <v>292</v>
      </c>
      <c r="C198" s="165">
        <f>(C196)</f>
        <v>8</v>
      </c>
      <c r="D198" s="166" t="s">
        <v>48</v>
      </c>
      <c r="E198" s="167">
        <v>70070041</v>
      </c>
      <c r="F198" s="163" t="s">
        <v>15</v>
      </c>
    </row>
    <row r="199" spans="2:6" ht="12.75" customHeight="1">
      <c r="B199" s="131"/>
      <c r="C199" s="131"/>
      <c r="D199" s="132"/>
      <c r="E199" s="151"/>
    </row>
    <row r="200" spans="2:6" ht="12.75" customHeight="1">
      <c r="B200" s="131"/>
      <c r="C200" s="131"/>
      <c r="D200" s="132"/>
      <c r="E200" s="151"/>
    </row>
    <row r="201" spans="2:6" ht="12.75" customHeight="1">
      <c r="B201" s="82" t="s">
        <v>293</v>
      </c>
      <c r="C201" s="152"/>
      <c r="D201" s="153"/>
      <c r="E201" s="151"/>
    </row>
    <row r="202" spans="2:6" ht="12.75" customHeight="1">
      <c r="B202" s="82"/>
      <c r="C202" s="131"/>
      <c r="D202" s="132"/>
      <c r="E202" s="151"/>
    </row>
    <row r="203" spans="2:6" ht="12.75" customHeight="1">
      <c r="B203" s="88" t="s">
        <v>404</v>
      </c>
      <c r="C203" s="82"/>
      <c r="D203" s="82"/>
      <c r="E203" s="151"/>
    </row>
    <row r="204" spans="2:6" ht="12.75" customHeight="1">
      <c r="B204" s="82" t="s">
        <v>151</v>
      </c>
      <c r="C204" s="131">
        <v>24.6</v>
      </c>
      <c r="D204" s="86" t="s">
        <v>48</v>
      </c>
      <c r="E204" s="151"/>
    </row>
    <row r="205" spans="2:6" ht="12.75" customHeight="1">
      <c r="B205" s="82" t="s">
        <v>158</v>
      </c>
      <c r="C205" s="131">
        <v>9.6</v>
      </c>
      <c r="D205" s="86" t="s">
        <v>48</v>
      </c>
      <c r="E205" s="151"/>
    </row>
    <row r="206" spans="2:6" ht="12.75" customHeight="1">
      <c r="B206" s="82" t="s">
        <v>294</v>
      </c>
      <c r="C206" s="131">
        <v>0.05</v>
      </c>
      <c r="D206" s="86" t="s">
        <v>48</v>
      </c>
      <c r="E206" s="151"/>
    </row>
    <row r="207" spans="2:6" ht="12.75" customHeight="1">
      <c r="B207" s="82" t="s">
        <v>154</v>
      </c>
      <c r="C207" s="139">
        <f>(C204*C205*C206)</f>
        <v>11.808</v>
      </c>
      <c r="D207" s="82" t="s">
        <v>34</v>
      </c>
      <c r="E207" s="151"/>
    </row>
    <row r="208" spans="2:6" ht="12.75" customHeight="1">
      <c r="B208" s="82"/>
      <c r="C208" s="82"/>
      <c r="D208" s="82"/>
      <c r="E208" s="151"/>
    </row>
    <row r="209" spans="2:6" ht="12.75" customHeight="1">
      <c r="B209" s="88" t="s">
        <v>295</v>
      </c>
      <c r="C209" s="82">
        <v>2</v>
      </c>
      <c r="D209" s="82" t="s">
        <v>65</v>
      </c>
      <c r="E209" s="151"/>
    </row>
    <row r="210" spans="2:6" ht="12.75" customHeight="1">
      <c r="B210" s="82" t="s">
        <v>151</v>
      </c>
      <c r="C210" s="131">
        <v>1</v>
      </c>
      <c r="D210" s="86" t="s">
        <v>48</v>
      </c>
      <c r="E210" s="151"/>
    </row>
    <row r="211" spans="2:6" ht="12.75" customHeight="1">
      <c r="B211" s="82" t="s">
        <v>158</v>
      </c>
      <c r="C211" s="131">
        <v>0.6</v>
      </c>
      <c r="D211" s="86" t="s">
        <v>48</v>
      </c>
      <c r="E211" s="151"/>
    </row>
    <row r="212" spans="2:6" ht="12.75" customHeight="1">
      <c r="B212" s="82" t="s">
        <v>294</v>
      </c>
      <c r="C212" s="131">
        <v>0.05</v>
      </c>
      <c r="D212" s="86" t="s">
        <v>48</v>
      </c>
      <c r="E212" s="151"/>
    </row>
    <row r="213" spans="2:6" ht="12.75" customHeight="1">
      <c r="B213" s="82" t="s">
        <v>154</v>
      </c>
      <c r="C213" s="139">
        <f>(C210*C211*C212)*C209</f>
        <v>0.06</v>
      </c>
      <c r="D213" s="82" t="s">
        <v>34</v>
      </c>
      <c r="E213" s="151"/>
    </row>
    <row r="214" spans="2:6" ht="12.75" customHeight="1">
      <c r="B214" s="82"/>
      <c r="C214" s="82"/>
      <c r="D214" s="82"/>
      <c r="E214" s="151"/>
    </row>
    <row r="215" spans="2:6" ht="12.75" customHeight="1">
      <c r="B215" s="160" t="s">
        <v>296</v>
      </c>
      <c r="C215" s="165">
        <f>(C207+C213)</f>
        <v>11.868</v>
      </c>
      <c r="D215" s="166" t="s">
        <v>34</v>
      </c>
      <c r="E215" s="167">
        <v>96622</v>
      </c>
      <c r="F215" s="163" t="s">
        <v>25</v>
      </c>
    </row>
    <row r="216" spans="2:6" ht="12.75" customHeight="1">
      <c r="B216" s="131"/>
      <c r="C216" s="131"/>
      <c r="D216" s="132"/>
      <c r="E216" s="151"/>
    </row>
    <row r="217" spans="2:6" ht="12.75" customHeight="1">
      <c r="B217" s="131"/>
      <c r="C217" s="131"/>
      <c r="D217" s="132"/>
      <c r="E217" s="151"/>
    </row>
    <row r="218" spans="2:6" ht="12.75" customHeight="1">
      <c r="B218" s="82" t="s">
        <v>51</v>
      </c>
      <c r="C218" s="152"/>
      <c r="D218" s="153"/>
      <c r="E218" s="151"/>
    </row>
    <row r="219" spans="2:6" ht="12.75" customHeight="1">
      <c r="B219" s="82"/>
      <c r="C219" s="131"/>
      <c r="D219" s="132"/>
      <c r="E219" s="151"/>
    </row>
    <row r="220" spans="2:6" ht="12.75" customHeight="1">
      <c r="B220" s="88" t="str">
        <f>B203</f>
        <v xml:space="preserve">Laje de Fundo </v>
      </c>
      <c r="C220" s="82"/>
      <c r="D220" s="82"/>
      <c r="E220" s="151"/>
    </row>
    <row r="221" spans="2:6" ht="12.75" customHeight="1">
      <c r="B221" s="82" t="str">
        <f>B204</f>
        <v>Comprimento</v>
      </c>
      <c r="C221" s="154">
        <f>C204</f>
        <v>24.6</v>
      </c>
      <c r="D221" s="82" t="str">
        <f>D204</f>
        <v>m</v>
      </c>
      <c r="E221" s="151"/>
    </row>
    <row r="222" spans="2:6" ht="12.75" customHeight="1">
      <c r="B222" s="82" t="str">
        <f>B205</f>
        <v>Largura</v>
      </c>
      <c r="C222" s="154">
        <f>C205</f>
        <v>9.6</v>
      </c>
      <c r="D222" s="82" t="str">
        <f>D205</f>
        <v>m</v>
      </c>
      <c r="E222" s="151"/>
    </row>
    <row r="223" spans="2:6" ht="12.75" customHeight="1">
      <c r="B223" s="82" t="s">
        <v>297</v>
      </c>
      <c r="C223" s="82">
        <v>0.05</v>
      </c>
      <c r="D223" s="82" t="s">
        <v>48</v>
      </c>
      <c r="E223" s="151"/>
    </row>
    <row r="224" spans="2:6" ht="12.75" customHeight="1">
      <c r="B224" s="82" t="s">
        <v>154</v>
      </c>
      <c r="C224" s="139">
        <f>(C221*C222*C223)</f>
        <v>11.808</v>
      </c>
      <c r="D224" s="82" t="s">
        <v>34</v>
      </c>
      <c r="E224" s="151"/>
    </row>
    <row r="225" spans="2:6" ht="12.75" customHeight="1">
      <c r="B225" s="82"/>
      <c r="C225" s="82"/>
      <c r="D225" s="82"/>
      <c r="E225" s="151"/>
    </row>
    <row r="226" spans="2:6" ht="12.75" customHeight="1">
      <c r="B226" s="88" t="str">
        <f t="shared" ref="B226:D228" si="8">B209</f>
        <v>Bloco das Brocas</v>
      </c>
      <c r="C226" s="82">
        <f t="shared" si="8"/>
        <v>2</v>
      </c>
      <c r="D226" s="82" t="str">
        <f t="shared" si="8"/>
        <v>unid</v>
      </c>
      <c r="E226" s="151"/>
    </row>
    <row r="227" spans="2:6" ht="12.75" customHeight="1">
      <c r="B227" s="82" t="str">
        <f t="shared" si="8"/>
        <v>Comprimento</v>
      </c>
      <c r="C227" s="154">
        <f t="shared" si="8"/>
        <v>1</v>
      </c>
      <c r="D227" s="82" t="str">
        <f t="shared" si="8"/>
        <v>m</v>
      </c>
      <c r="E227" s="151"/>
    </row>
    <row r="228" spans="2:6" ht="12.75" customHeight="1">
      <c r="B228" s="82" t="str">
        <f t="shared" si="8"/>
        <v>Largura</v>
      </c>
      <c r="C228" s="154">
        <f t="shared" si="8"/>
        <v>0.6</v>
      </c>
      <c r="D228" s="82" t="str">
        <f t="shared" si="8"/>
        <v>m</v>
      </c>
      <c r="E228" s="151"/>
    </row>
    <row r="229" spans="2:6" ht="12.75" customHeight="1">
      <c r="B229" s="82" t="s">
        <v>297</v>
      </c>
      <c r="C229" s="82">
        <v>0.05</v>
      </c>
      <c r="D229" s="82" t="s">
        <v>48</v>
      </c>
      <c r="E229" s="151"/>
    </row>
    <row r="230" spans="2:6" ht="12.75" customHeight="1">
      <c r="B230" s="82" t="s">
        <v>154</v>
      </c>
      <c r="C230" s="139">
        <f>(C227*C228*C229)*C226</f>
        <v>0.06</v>
      </c>
      <c r="D230" s="82" t="s">
        <v>34</v>
      </c>
      <c r="E230" s="151"/>
    </row>
    <row r="231" spans="2:6" ht="12.75" customHeight="1">
      <c r="B231" s="82"/>
      <c r="C231" s="154"/>
      <c r="D231" s="82"/>
      <c r="E231" s="151"/>
    </row>
    <row r="232" spans="2:6" ht="12.75" customHeight="1">
      <c r="B232" s="160" t="s">
        <v>298</v>
      </c>
      <c r="C232" s="165">
        <f>(C224+C230)</f>
        <v>11.868</v>
      </c>
      <c r="D232" s="166" t="s">
        <v>34</v>
      </c>
      <c r="E232" s="167">
        <v>96620</v>
      </c>
      <c r="F232" s="163" t="s">
        <v>25</v>
      </c>
    </row>
    <row r="233" spans="2:6" ht="12.75" customHeight="1">
      <c r="B233" s="82"/>
      <c r="C233" s="131"/>
      <c r="D233" s="132"/>
      <c r="E233" s="151"/>
    </row>
    <row r="234" spans="2:6" ht="12.75" customHeight="1">
      <c r="B234" s="82"/>
      <c r="C234" s="131"/>
      <c r="D234" s="132"/>
      <c r="E234" s="151"/>
    </row>
    <row r="235" spans="2:6" ht="12.75" customHeight="1">
      <c r="B235" s="132" t="s">
        <v>299</v>
      </c>
      <c r="C235" s="131"/>
      <c r="D235" s="132"/>
      <c r="E235" s="151"/>
    </row>
    <row r="236" spans="2:6" ht="12.75" customHeight="1">
      <c r="B236" s="82"/>
      <c r="C236" s="154"/>
      <c r="D236" s="82"/>
      <c r="E236" s="151"/>
    </row>
    <row r="237" spans="2:6" ht="12.75" customHeight="1">
      <c r="B237" s="88" t="str">
        <f>B203</f>
        <v xml:space="preserve">Laje de Fundo </v>
      </c>
      <c r="C237" s="82"/>
      <c r="D237" s="82"/>
      <c r="E237" s="151"/>
    </row>
    <row r="238" spans="2:6" ht="12.75" customHeight="1">
      <c r="B238" s="82" t="str">
        <f>B204</f>
        <v>Comprimento</v>
      </c>
      <c r="C238" s="154">
        <f>C204</f>
        <v>24.6</v>
      </c>
      <c r="D238" s="82" t="str">
        <f>D204</f>
        <v>m</v>
      </c>
      <c r="E238" s="151"/>
    </row>
    <row r="239" spans="2:6" ht="12.75" customHeight="1">
      <c r="B239" s="82" t="str">
        <f>B205</f>
        <v>Largura</v>
      </c>
      <c r="C239" s="154">
        <f>C205</f>
        <v>9.6</v>
      </c>
      <c r="D239" s="82" t="str">
        <f>D205</f>
        <v>m</v>
      </c>
      <c r="E239" s="151"/>
    </row>
    <row r="240" spans="2:6" ht="12.75" customHeight="1">
      <c r="B240" s="82" t="s">
        <v>153</v>
      </c>
      <c r="C240" s="154">
        <v>0.2</v>
      </c>
      <c r="D240" s="82" t="s">
        <v>48</v>
      </c>
      <c r="E240" s="151"/>
    </row>
    <row r="241" spans="2:5" ht="12.75" customHeight="1">
      <c r="B241" s="82" t="s">
        <v>154</v>
      </c>
      <c r="C241" s="154">
        <f>((C238*C240*2)+(C239*C240))</f>
        <v>11.760000000000002</v>
      </c>
      <c r="D241" s="82" t="s">
        <v>16</v>
      </c>
      <c r="E241" s="151"/>
    </row>
    <row r="242" spans="2:5" ht="12.75" customHeight="1">
      <c r="B242" s="82"/>
      <c r="C242" s="82"/>
      <c r="D242" s="82"/>
      <c r="E242" s="151"/>
    </row>
    <row r="243" spans="2:5" ht="12.75" customHeight="1">
      <c r="B243" s="88" t="s">
        <v>409</v>
      </c>
      <c r="C243" s="82">
        <v>1</v>
      </c>
      <c r="D243" s="82" t="s">
        <v>65</v>
      </c>
      <c r="E243" s="151"/>
    </row>
    <row r="244" spans="2:5" ht="12.75" customHeight="1">
      <c r="B244" s="82" t="s">
        <v>406</v>
      </c>
      <c r="C244" s="154">
        <v>24</v>
      </c>
      <c r="D244" s="82" t="s">
        <v>48</v>
      </c>
      <c r="E244" s="151"/>
    </row>
    <row r="245" spans="2:5" ht="12.75" customHeight="1">
      <c r="B245" s="82" t="s">
        <v>407</v>
      </c>
      <c r="C245" s="154">
        <v>0.3</v>
      </c>
      <c r="D245" s="82" t="s">
        <v>48</v>
      </c>
      <c r="E245" s="151"/>
    </row>
    <row r="246" spans="2:5" ht="12.75" customHeight="1">
      <c r="B246" s="82" t="s">
        <v>408</v>
      </c>
      <c r="C246" s="154">
        <v>0.2</v>
      </c>
      <c r="D246" s="82" t="s">
        <v>48</v>
      </c>
      <c r="E246" s="151"/>
    </row>
    <row r="247" spans="2:5" ht="12.75" customHeight="1">
      <c r="B247" s="82" t="s">
        <v>153</v>
      </c>
      <c r="C247" s="154">
        <v>2</v>
      </c>
      <c r="D247" s="82" t="s">
        <v>48</v>
      </c>
      <c r="E247" s="151"/>
    </row>
    <row r="248" spans="2:5" ht="12.75" customHeight="1">
      <c r="B248" s="82" t="s">
        <v>154</v>
      </c>
      <c r="C248" s="154">
        <f>(C245+C246+C247+C247)*C244*C243</f>
        <v>108</v>
      </c>
      <c r="D248" s="82" t="s">
        <v>16</v>
      </c>
      <c r="E248" s="151"/>
    </row>
    <row r="249" spans="2:5" ht="12.75" customHeight="1">
      <c r="B249" s="82"/>
      <c r="C249" s="82"/>
      <c r="D249" s="82"/>
      <c r="E249" s="151"/>
    </row>
    <row r="250" spans="2:5" ht="12.75" customHeight="1">
      <c r="B250" s="88" t="s">
        <v>405</v>
      </c>
      <c r="C250" s="82">
        <v>1</v>
      </c>
      <c r="D250" s="82" t="s">
        <v>65</v>
      </c>
      <c r="E250" s="151"/>
    </row>
    <row r="251" spans="2:5" ht="12.75" customHeight="1">
      <c r="B251" s="82" t="s">
        <v>406</v>
      </c>
      <c r="C251" s="154">
        <v>3.8</v>
      </c>
      <c r="D251" s="82" t="s">
        <v>48</v>
      </c>
      <c r="E251" s="151"/>
    </row>
    <row r="252" spans="2:5" ht="12.75" customHeight="1">
      <c r="B252" s="82" t="s">
        <v>407</v>
      </c>
      <c r="C252" s="154">
        <v>0.3</v>
      </c>
      <c r="D252" s="82" t="s">
        <v>48</v>
      </c>
      <c r="E252" s="151"/>
    </row>
    <row r="253" spans="2:5" ht="12.75" customHeight="1">
      <c r="B253" s="82" t="s">
        <v>408</v>
      </c>
      <c r="C253" s="154">
        <v>0.2</v>
      </c>
      <c r="D253" s="82" t="s">
        <v>48</v>
      </c>
      <c r="E253" s="151"/>
    </row>
    <row r="254" spans="2:5" ht="12.75" customHeight="1">
      <c r="B254" s="82" t="s">
        <v>153</v>
      </c>
      <c r="C254" s="154">
        <v>2</v>
      </c>
      <c r="D254" s="82" t="s">
        <v>48</v>
      </c>
      <c r="E254" s="151"/>
    </row>
    <row r="255" spans="2:5" ht="12.75" customHeight="1">
      <c r="B255" s="82" t="s">
        <v>154</v>
      </c>
      <c r="C255" s="154">
        <f>(C252+C253+C254+C254)*C251*C250</f>
        <v>17.099999999999998</v>
      </c>
      <c r="D255" s="82" t="s">
        <v>16</v>
      </c>
      <c r="E255" s="151"/>
    </row>
    <row r="256" spans="2:5" ht="12.75" customHeight="1">
      <c r="B256" s="82"/>
      <c r="C256" s="82"/>
      <c r="D256" s="82"/>
      <c r="E256" s="151"/>
    </row>
    <row r="257" spans="2:5" ht="12.75" customHeight="1">
      <c r="B257" s="88" t="s">
        <v>410</v>
      </c>
      <c r="C257" s="82">
        <v>1</v>
      </c>
      <c r="D257" s="82" t="s">
        <v>65</v>
      </c>
      <c r="E257" s="151"/>
    </row>
    <row r="258" spans="2:5" ht="12.75" customHeight="1">
      <c r="B258" s="82" t="s">
        <v>406</v>
      </c>
      <c r="C258" s="154">
        <v>2.8</v>
      </c>
      <c r="D258" s="82" t="s">
        <v>48</v>
      </c>
      <c r="E258" s="151"/>
    </row>
    <row r="259" spans="2:5" ht="12.75" customHeight="1">
      <c r="B259" s="82" t="s">
        <v>407</v>
      </c>
      <c r="C259" s="154">
        <v>0.3</v>
      </c>
      <c r="D259" s="82" t="s">
        <v>48</v>
      </c>
      <c r="E259" s="151"/>
    </row>
    <row r="260" spans="2:5" ht="12.75" customHeight="1">
      <c r="B260" s="82" t="s">
        <v>408</v>
      </c>
      <c r="C260" s="154">
        <v>0.2</v>
      </c>
      <c r="D260" s="82" t="s">
        <v>48</v>
      </c>
      <c r="E260" s="151"/>
    </row>
    <row r="261" spans="2:5" ht="12.75" customHeight="1">
      <c r="B261" s="82" t="s">
        <v>153</v>
      </c>
      <c r="C261" s="154">
        <v>2</v>
      </c>
      <c r="D261" s="82" t="s">
        <v>48</v>
      </c>
      <c r="E261" s="151"/>
    </row>
    <row r="262" spans="2:5" ht="12.75" customHeight="1">
      <c r="B262" s="82" t="s">
        <v>154</v>
      </c>
      <c r="C262" s="154">
        <f>(C259+C260+C261+C261)*C258*C257</f>
        <v>12.6</v>
      </c>
      <c r="D262" s="82" t="s">
        <v>16</v>
      </c>
      <c r="E262" s="151"/>
    </row>
    <row r="263" spans="2:5" ht="12.75" customHeight="1">
      <c r="B263" s="82"/>
      <c r="C263" s="82"/>
      <c r="D263" s="82"/>
      <c r="E263" s="151"/>
    </row>
    <row r="264" spans="2:5" ht="12.75" customHeight="1">
      <c r="B264" s="88" t="s">
        <v>411</v>
      </c>
      <c r="C264" s="82">
        <v>1</v>
      </c>
      <c r="D264" s="82" t="s">
        <v>65</v>
      </c>
      <c r="E264" s="151"/>
    </row>
    <row r="265" spans="2:5" ht="12.75" customHeight="1">
      <c r="B265" s="82" t="s">
        <v>406</v>
      </c>
      <c r="C265" s="154">
        <v>4.8</v>
      </c>
      <c r="D265" s="82" t="s">
        <v>48</v>
      </c>
      <c r="E265" s="151"/>
    </row>
    <row r="266" spans="2:5" ht="12.75" customHeight="1">
      <c r="B266" s="82" t="s">
        <v>407</v>
      </c>
      <c r="C266" s="154">
        <v>0.3</v>
      </c>
      <c r="D266" s="82" t="s">
        <v>48</v>
      </c>
      <c r="E266" s="151"/>
    </row>
    <row r="267" spans="2:5" ht="12.75" customHeight="1">
      <c r="B267" s="82" t="s">
        <v>408</v>
      </c>
      <c r="C267" s="154">
        <v>0.2</v>
      </c>
      <c r="D267" s="82" t="s">
        <v>48</v>
      </c>
      <c r="E267" s="151"/>
    </row>
    <row r="268" spans="2:5" ht="12.75" customHeight="1">
      <c r="B268" s="82" t="s">
        <v>153</v>
      </c>
      <c r="C268" s="154">
        <v>2</v>
      </c>
      <c r="D268" s="82" t="s">
        <v>48</v>
      </c>
      <c r="E268" s="151"/>
    </row>
    <row r="269" spans="2:5" ht="12.75" customHeight="1">
      <c r="B269" s="82" t="s">
        <v>154</v>
      </c>
      <c r="C269" s="154">
        <f>(C266+C267+C268+C268)*C265*C264</f>
        <v>21.599999999999998</v>
      </c>
      <c r="D269" s="82" t="s">
        <v>16</v>
      </c>
      <c r="E269" s="151"/>
    </row>
    <row r="270" spans="2:5" ht="12.75" customHeight="1">
      <c r="B270" s="82"/>
      <c r="C270" s="82"/>
      <c r="D270" s="82"/>
      <c r="E270" s="151"/>
    </row>
    <row r="271" spans="2:5" ht="12.75" customHeight="1">
      <c r="B271" s="88" t="s">
        <v>326</v>
      </c>
      <c r="C271" s="82">
        <v>1</v>
      </c>
      <c r="D271" s="82" t="s">
        <v>65</v>
      </c>
      <c r="E271" s="151"/>
    </row>
    <row r="272" spans="2:5" ht="12.75" customHeight="1">
      <c r="B272" s="82" t="s">
        <v>406</v>
      </c>
      <c r="C272" s="154">
        <v>21.2</v>
      </c>
      <c r="D272" s="82" t="s">
        <v>48</v>
      </c>
      <c r="E272" s="151"/>
    </row>
    <row r="273" spans="2:5" ht="12.75" customHeight="1">
      <c r="B273" s="82" t="s">
        <v>407</v>
      </c>
      <c r="C273" s="154">
        <v>0.3</v>
      </c>
      <c r="D273" s="82" t="s">
        <v>48</v>
      </c>
      <c r="E273" s="151"/>
    </row>
    <row r="274" spans="2:5" ht="12.75" customHeight="1">
      <c r="B274" s="82" t="s">
        <v>408</v>
      </c>
      <c r="C274" s="154">
        <v>0.2</v>
      </c>
      <c r="D274" s="82" t="s">
        <v>48</v>
      </c>
      <c r="E274" s="151"/>
    </row>
    <row r="275" spans="2:5" ht="12.75" customHeight="1">
      <c r="B275" s="82" t="s">
        <v>153</v>
      </c>
      <c r="C275" s="154">
        <v>2</v>
      </c>
      <c r="D275" s="82" t="s">
        <v>48</v>
      </c>
      <c r="E275" s="151"/>
    </row>
    <row r="276" spans="2:5" ht="12.75" customHeight="1">
      <c r="B276" s="82" t="s">
        <v>154</v>
      </c>
      <c r="C276" s="154">
        <f>(C273+C274+C275+C275)*C272*C271</f>
        <v>95.399999999999991</v>
      </c>
      <c r="D276" s="82" t="s">
        <v>16</v>
      </c>
      <c r="E276" s="151"/>
    </row>
    <row r="277" spans="2:5" ht="12.75" customHeight="1">
      <c r="B277" s="82"/>
      <c r="C277" s="82"/>
      <c r="D277" s="82"/>
      <c r="E277" s="151"/>
    </row>
    <row r="278" spans="2:5" ht="12.75" customHeight="1">
      <c r="B278" s="88" t="s">
        <v>327</v>
      </c>
      <c r="C278" s="82">
        <v>1</v>
      </c>
      <c r="D278" s="82" t="s">
        <v>65</v>
      </c>
      <c r="E278" s="151"/>
    </row>
    <row r="279" spans="2:5" ht="12.75" customHeight="1">
      <c r="B279" s="82" t="s">
        <v>406</v>
      </c>
      <c r="C279" s="154">
        <v>8.6</v>
      </c>
      <c r="D279" s="82" t="s">
        <v>48</v>
      </c>
      <c r="E279" s="151"/>
    </row>
    <row r="280" spans="2:5" ht="12.75" customHeight="1">
      <c r="B280" s="82" t="s">
        <v>407</v>
      </c>
      <c r="C280" s="154">
        <v>0.3</v>
      </c>
      <c r="D280" s="82" t="s">
        <v>48</v>
      </c>
      <c r="E280" s="151"/>
    </row>
    <row r="281" spans="2:5" ht="12.75" customHeight="1">
      <c r="B281" s="82" t="s">
        <v>408</v>
      </c>
      <c r="C281" s="154">
        <v>0.2</v>
      </c>
      <c r="D281" s="82" t="s">
        <v>48</v>
      </c>
      <c r="E281" s="151"/>
    </row>
    <row r="282" spans="2:5" ht="12.75" customHeight="1">
      <c r="B282" s="82" t="s">
        <v>153</v>
      </c>
      <c r="C282" s="154">
        <v>2</v>
      </c>
      <c r="D282" s="82" t="s">
        <v>48</v>
      </c>
      <c r="E282" s="151"/>
    </row>
    <row r="283" spans="2:5" ht="12.75" customHeight="1">
      <c r="B283" s="82" t="s">
        <v>154</v>
      </c>
      <c r="C283" s="154">
        <f>(C280+C281+C282+C282)*C279*C278</f>
        <v>38.699999999999996</v>
      </c>
      <c r="D283" s="82" t="s">
        <v>16</v>
      </c>
      <c r="E283" s="151"/>
    </row>
    <row r="284" spans="2:5" ht="12.75" customHeight="1">
      <c r="B284" s="82"/>
      <c r="C284" s="82"/>
      <c r="D284" s="82"/>
      <c r="E284" s="151"/>
    </row>
    <row r="285" spans="2:5" ht="12.75" customHeight="1">
      <c r="B285" s="88" t="str">
        <f t="shared" ref="B285:D287" si="9">B209</f>
        <v>Bloco das Brocas</v>
      </c>
      <c r="C285" s="82">
        <f t="shared" si="9"/>
        <v>2</v>
      </c>
      <c r="D285" s="82" t="str">
        <f t="shared" si="9"/>
        <v>unid</v>
      </c>
      <c r="E285" s="151"/>
    </row>
    <row r="286" spans="2:5" ht="12.75" customHeight="1">
      <c r="B286" s="82" t="str">
        <f t="shared" si="9"/>
        <v>Comprimento</v>
      </c>
      <c r="C286" s="154">
        <f t="shared" si="9"/>
        <v>1</v>
      </c>
      <c r="D286" s="82" t="str">
        <f t="shared" si="9"/>
        <v>m</v>
      </c>
      <c r="E286" s="151"/>
    </row>
    <row r="287" spans="2:5" ht="12.75" customHeight="1">
      <c r="B287" s="82" t="str">
        <f t="shared" si="9"/>
        <v>Largura</v>
      </c>
      <c r="C287" s="154">
        <f t="shared" si="9"/>
        <v>0.6</v>
      </c>
      <c r="D287" s="82" t="str">
        <f t="shared" si="9"/>
        <v>m</v>
      </c>
      <c r="E287" s="151"/>
    </row>
    <row r="288" spans="2:5" ht="12.75" customHeight="1">
      <c r="B288" s="82" t="s">
        <v>153</v>
      </c>
      <c r="C288" s="154">
        <v>0.5</v>
      </c>
      <c r="D288" s="82" t="s">
        <v>48</v>
      </c>
      <c r="E288" s="151"/>
    </row>
    <row r="289" spans="2:10" ht="12.75" customHeight="1">
      <c r="B289" s="82" t="s">
        <v>154</v>
      </c>
      <c r="C289" s="154">
        <f>((C286*C288*2)+(C287*C288*2))*C285</f>
        <v>3.2</v>
      </c>
      <c r="D289" s="82" t="s">
        <v>16</v>
      </c>
      <c r="E289" s="151"/>
    </row>
    <row r="290" spans="2:10" ht="12.75" customHeight="1">
      <c r="B290" s="82"/>
      <c r="C290" s="82"/>
      <c r="D290" s="82"/>
      <c r="E290" s="151"/>
    </row>
    <row r="291" spans="2:10" ht="12.75" customHeight="1">
      <c r="B291" s="88" t="s">
        <v>300</v>
      </c>
      <c r="C291" s="82"/>
      <c r="D291" s="82"/>
      <c r="E291" s="151"/>
    </row>
    <row r="292" spans="2:10" ht="12.75" customHeight="1">
      <c r="B292" s="88" t="s">
        <v>301</v>
      </c>
      <c r="C292" s="82">
        <v>2</v>
      </c>
      <c r="D292" s="82" t="s">
        <v>65</v>
      </c>
      <c r="E292" s="151"/>
    </row>
    <row r="293" spans="2:10" ht="12.75" customHeight="1">
      <c r="B293" s="82" t="s">
        <v>151</v>
      </c>
      <c r="C293" s="154">
        <v>0.7</v>
      </c>
      <c r="D293" s="82" t="s">
        <v>48</v>
      </c>
      <c r="E293" s="151"/>
    </row>
    <row r="294" spans="2:10" ht="12.75" customHeight="1">
      <c r="B294" s="82" t="s">
        <v>158</v>
      </c>
      <c r="C294" s="82">
        <v>0.15</v>
      </c>
      <c r="D294" s="82" t="s">
        <v>48</v>
      </c>
      <c r="E294" s="151"/>
    </row>
    <row r="295" spans="2:10" ht="12.75" customHeight="1">
      <c r="B295" s="88" t="s">
        <v>302</v>
      </c>
      <c r="C295" s="82">
        <v>2</v>
      </c>
      <c r="D295" s="82" t="s">
        <v>65</v>
      </c>
      <c r="E295" s="151"/>
    </row>
    <row r="296" spans="2:10" ht="12.75" customHeight="1">
      <c r="B296" s="82" t="s">
        <v>151</v>
      </c>
      <c r="C296" s="154">
        <v>0.4</v>
      </c>
      <c r="D296" s="82" t="s">
        <v>48</v>
      </c>
      <c r="E296" s="151"/>
    </row>
    <row r="297" spans="2:10" ht="12.75" customHeight="1">
      <c r="B297" s="82" t="s">
        <v>158</v>
      </c>
      <c r="C297" s="82">
        <v>0.15</v>
      </c>
      <c r="D297" s="82" t="s">
        <v>48</v>
      </c>
      <c r="E297" s="151"/>
    </row>
    <row r="298" spans="2:10" ht="12.75" customHeight="1">
      <c r="B298" s="82" t="s">
        <v>153</v>
      </c>
      <c r="C298" s="154">
        <v>0.3</v>
      </c>
      <c r="D298" s="82" t="s">
        <v>48</v>
      </c>
      <c r="E298" s="151"/>
    </row>
    <row r="299" spans="2:10" ht="12.75" customHeight="1">
      <c r="B299" s="82" t="s">
        <v>154</v>
      </c>
      <c r="C299" s="154">
        <f>((C293*C298*2*C292)+(C296*C298*2*C295))</f>
        <v>1.3199999999999998</v>
      </c>
      <c r="D299" s="82" t="s">
        <v>16</v>
      </c>
      <c r="E299" s="151"/>
    </row>
    <row r="300" spans="2:10" ht="12.75" customHeight="1">
      <c r="B300" s="82"/>
      <c r="C300" s="154"/>
      <c r="D300" s="82"/>
      <c r="E300" s="151"/>
    </row>
    <row r="301" spans="2:10" ht="12.75" customHeight="1">
      <c r="B301" s="88" t="s">
        <v>303</v>
      </c>
      <c r="C301" s="82">
        <v>1</v>
      </c>
      <c r="D301" s="82" t="s">
        <v>65</v>
      </c>
      <c r="E301" s="151"/>
    </row>
    <row r="302" spans="2:10" ht="12.75" customHeight="1">
      <c r="B302" s="82" t="s">
        <v>151</v>
      </c>
      <c r="C302" s="154">
        <v>0.3</v>
      </c>
      <c r="D302" s="82" t="s">
        <v>48</v>
      </c>
      <c r="E302" s="151"/>
    </row>
    <row r="303" spans="2:10" ht="12.75" customHeight="1">
      <c r="B303" s="82" t="s">
        <v>158</v>
      </c>
      <c r="C303" s="154">
        <v>0.2</v>
      </c>
      <c r="D303" s="82" t="s">
        <v>48</v>
      </c>
      <c r="E303" s="151"/>
    </row>
    <row r="304" spans="2:10" ht="12.75" customHeight="1">
      <c r="B304" s="82" t="s">
        <v>153</v>
      </c>
      <c r="C304" s="154">
        <v>1.65</v>
      </c>
      <c r="D304" s="82" t="s">
        <v>48</v>
      </c>
      <c r="E304" s="151"/>
      <c r="J304" s="155"/>
    </row>
    <row r="305" spans="2:10" ht="12.75" customHeight="1">
      <c r="B305" s="82" t="s">
        <v>154</v>
      </c>
      <c r="C305" s="154">
        <f>((C302*C304*2)+(C303*C304*2))*C301</f>
        <v>1.65</v>
      </c>
      <c r="D305" s="82" t="s">
        <v>16</v>
      </c>
      <c r="E305" s="151"/>
    </row>
    <row r="306" spans="2:10" ht="12.75" customHeight="1">
      <c r="B306" s="82"/>
      <c r="C306" s="154"/>
      <c r="D306" s="82"/>
      <c r="E306" s="151"/>
    </row>
    <row r="307" spans="2:10" ht="12.75" customHeight="1">
      <c r="B307" s="88" t="s">
        <v>304</v>
      </c>
      <c r="C307" s="82">
        <v>1</v>
      </c>
      <c r="D307" s="82" t="s">
        <v>65</v>
      </c>
      <c r="E307" s="151"/>
    </row>
    <row r="308" spans="2:10" ht="12.75" customHeight="1">
      <c r="B308" s="82" t="s">
        <v>151</v>
      </c>
      <c r="C308" s="154">
        <v>0.2</v>
      </c>
      <c r="D308" s="82" t="s">
        <v>48</v>
      </c>
      <c r="E308" s="151"/>
    </row>
    <row r="309" spans="2:10" ht="12.75" customHeight="1">
      <c r="B309" s="82" t="s">
        <v>158</v>
      </c>
      <c r="C309" s="154">
        <v>0.2</v>
      </c>
      <c r="D309" s="82" t="s">
        <v>48</v>
      </c>
      <c r="E309" s="151"/>
    </row>
    <row r="310" spans="2:10" ht="12.75" customHeight="1">
      <c r="B310" s="82" t="s">
        <v>153</v>
      </c>
      <c r="C310" s="154">
        <v>1</v>
      </c>
      <c r="D310" s="82" t="s">
        <v>48</v>
      </c>
      <c r="E310" s="151"/>
      <c r="J310" s="155"/>
    </row>
    <row r="311" spans="2:10" ht="12.75" customHeight="1">
      <c r="B311" s="82" t="s">
        <v>154</v>
      </c>
      <c r="C311" s="154">
        <f>((C308*C310*2)+(C309*C310*2))*C307</f>
        <v>0.8</v>
      </c>
      <c r="D311" s="82" t="s">
        <v>16</v>
      </c>
      <c r="E311" s="151"/>
    </row>
    <row r="312" spans="2:10" ht="12.75" customHeight="1">
      <c r="B312" s="82"/>
      <c r="C312" s="154"/>
      <c r="D312" s="82"/>
      <c r="E312" s="151"/>
    </row>
    <row r="313" spans="2:10" ht="12.75" customHeight="1">
      <c r="B313" s="88" t="s">
        <v>257</v>
      </c>
      <c r="C313" s="82">
        <v>1</v>
      </c>
      <c r="D313" s="82" t="s">
        <v>65</v>
      </c>
      <c r="E313" s="151"/>
    </row>
    <row r="314" spans="2:10" ht="12.75" customHeight="1">
      <c r="B314" s="88" t="s">
        <v>305</v>
      </c>
      <c r="C314" s="82"/>
      <c r="D314" s="82"/>
      <c r="E314" s="151"/>
    </row>
    <row r="315" spans="2:10" ht="12.75" customHeight="1">
      <c r="B315" s="82" t="s">
        <v>151</v>
      </c>
      <c r="C315" s="82">
        <v>4.2300000000000004</v>
      </c>
      <c r="D315" s="82" t="s">
        <v>48</v>
      </c>
      <c r="E315" s="151"/>
    </row>
    <row r="316" spans="2:10" ht="12.75" customHeight="1">
      <c r="B316" s="82" t="s">
        <v>158</v>
      </c>
      <c r="C316" s="154">
        <v>1</v>
      </c>
      <c r="D316" s="82" t="s">
        <v>48</v>
      </c>
      <c r="E316" s="151"/>
    </row>
    <row r="317" spans="2:10" ht="12.75" customHeight="1">
      <c r="B317" s="82" t="s">
        <v>153</v>
      </c>
      <c r="C317" s="82">
        <v>0.15</v>
      </c>
      <c r="D317" s="82" t="s">
        <v>48</v>
      </c>
      <c r="E317" s="151"/>
    </row>
    <row r="318" spans="2:10" ht="12.75" customHeight="1">
      <c r="B318" s="88" t="s">
        <v>306</v>
      </c>
      <c r="C318" s="82">
        <v>11</v>
      </c>
      <c r="D318" s="82" t="s">
        <v>65</v>
      </c>
      <c r="E318" s="151"/>
    </row>
    <row r="319" spans="2:10" ht="12.75" customHeight="1">
      <c r="B319" s="82" t="s">
        <v>151</v>
      </c>
      <c r="C319" s="154">
        <v>1</v>
      </c>
      <c r="D319" s="82" t="s">
        <v>48</v>
      </c>
      <c r="E319" s="151"/>
    </row>
    <row r="320" spans="2:10" ht="12.75" customHeight="1">
      <c r="B320" s="82" t="s">
        <v>158</v>
      </c>
      <c r="C320" s="154">
        <v>0.3</v>
      </c>
      <c r="D320" s="82" t="s">
        <v>48</v>
      </c>
      <c r="E320" s="151"/>
    </row>
    <row r="321" spans="2:6" ht="12.75" customHeight="1">
      <c r="B321" s="82" t="s">
        <v>153</v>
      </c>
      <c r="C321" s="82">
        <v>0.18</v>
      </c>
      <c r="D321" s="82" t="s">
        <v>48</v>
      </c>
      <c r="E321" s="151"/>
    </row>
    <row r="322" spans="2:6" ht="12.75" customHeight="1">
      <c r="B322" s="82" t="s">
        <v>154</v>
      </c>
      <c r="C322" s="154">
        <f>(((C315*C317*2)+(C316*C317*1)+(C315*C316))+(C319*C321*C318)+(0.55*C319)+(C320*C319*C318)+(((C320*C321)/2)*2*C318))*C313</f>
        <v>12.073000000000002</v>
      </c>
      <c r="D322" s="82" t="s">
        <v>16</v>
      </c>
      <c r="E322" s="151"/>
    </row>
    <row r="323" spans="2:6" ht="12.75" customHeight="1">
      <c r="B323" s="82"/>
      <c r="C323" s="82"/>
      <c r="D323" s="82"/>
      <c r="E323" s="151"/>
    </row>
    <row r="324" spans="2:6" ht="12.75" customHeight="1">
      <c r="B324" s="88" t="s">
        <v>307</v>
      </c>
      <c r="C324" s="82">
        <v>1</v>
      </c>
      <c r="D324" s="82" t="s">
        <v>65</v>
      </c>
      <c r="E324" s="151"/>
    </row>
    <row r="325" spans="2:6" ht="12.75" customHeight="1">
      <c r="B325" s="82" t="s">
        <v>151</v>
      </c>
      <c r="C325" s="154">
        <v>2.4</v>
      </c>
      <c r="D325" s="82" t="s">
        <v>48</v>
      </c>
      <c r="E325" s="151"/>
    </row>
    <row r="326" spans="2:6" ht="12.75" customHeight="1">
      <c r="B326" s="82" t="s">
        <v>158</v>
      </c>
      <c r="C326" s="154">
        <v>1.2</v>
      </c>
      <c r="D326" s="82" t="s">
        <v>48</v>
      </c>
      <c r="E326" s="151"/>
    </row>
    <row r="327" spans="2:6" ht="12.75" customHeight="1">
      <c r="B327" s="82" t="s">
        <v>153</v>
      </c>
      <c r="C327" s="154">
        <v>0.15</v>
      </c>
      <c r="D327" s="82" t="s">
        <v>48</v>
      </c>
      <c r="E327" s="151"/>
    </row>
    <row r="328" spans="2:6" ht="12.75" customHeight="1">
      <c r="B328" s="82" t="s">
        <v>154</v>
      </c>
      <c r="C328" s="154">
        <f>((C325*C327*1)+(C326*C327*1))*C324</f>
        <v>0.54</v>
      </c>
      <c r="D328" s="82" t="s">
        <v>16</v>
      </c>
      <c r="E328" s="151"/>
    </row>
    <row r="329" spans="2:6" ht="12.75" customHeight="1">
      <c r="B329" s="82"/>
      <c r="C329" s="82"/>
      <c r="D329" s="82"/>
      <c r="E329" s="151"/>
    </row>
    <row r="330" spans="2:6" ht="12.75" customHeight="1">
      <c r="B330" s="88" t="s">
        <v>308</v>
      </c>
      <c r="C330" s="82">
        <v>1</v>
      </c>
      <c r="D330" s="82" t="s">
        <v>65</v>
      </c>
      <c r="E330" s="151"/>
    </row>
    <row r="331" spans="2:6" ht="12.75" customHeight="1">
      <c r="B331" s="82" t="s">
        <v>151</v>
      </c>
      <c r="C331" s="154">
        <v>2.5</v>
      </c>
      <c r="D331" s="82" t="s">
        <v>48</v>
      </c>
      <c r="E331" s="151"/>
    </row>
    <row r="332" spans="2:6" ht="12.75" customHeight="1">
      <c r="B332" s="82" t="s">
        <v>158</v>
      </c>
      <c r="C332" s="154">
        <v>1.6</v>
      </c>
      <c r="D332" s="82" t="s">
        <v>48</v>
      </c>
      <c r="E332" s="151"/>
    </row>
    <row r="333" spans="2:6" ht="12.75" customHeight="1">
      <c r="B333" s="82" t="s">
        <v>153</v>
      </c>
      <c r="C333" s="154">
        <v>0.15</v>
      </c>
      <c r="D333" s="82" t="s">
        <v>48</v>
      </c>
      <c r="E333" s="151"/>
    </row>
    <row r="334" spans="2:6" ht="12.75" customHeight="1">
      <c r="B334" s="82" t="s">
        <v>154</v>
      </c>
      <c r="C334" s="154">
        <f>((C331*C333*2)+(C332*C333*1))*C330</f>
        <v>0.99</v>
      </c>
      <c r="D334" s="82" t="s">
        <v>16</v>
      </c>
      <c r="E334" s="151"/>
    </row>
    <row r="335" spans="2:6" ht="12.75" customHeight="1">
      <c r="B335" s="82"/>
      <c r="C335" s="82"/>
      <c r="D335" s="82"/>
      <c r="E335" s="151"/>
    </row>
    <row r="336" spans="2:6" ht="12.75" customHeight="1">
      <c r="B336" s="165" t="s">
        <v>309</v>
      </c>
      <c r="C336" s="165">
        <f>(C241+C289+C299+C44+C305+C311+C322+C328+C334)+(C248+C255+C262+C269+C276+C283)</f>
        <v>325.733</v>
      </c>
      <c r="D336" s="166" t="s">
        <v>16</v>
      </c>
      <c r="E336" s="167">
        <v>70070126</v>
      </c>
      <c r="F336" s="163" t="s">
        <v>15</v>
      </c>
    </row>
    <row r="337" spans="2:8" ht="12.75" customHeight="1">
      <c r="B337" s="81"/>
      <c r="C337" s="145"/>
      <c r="D337" s="81"/>
      <c r="E337" s="151"/>
    </row>
    <row r="338" spans="2:8" ht="12.75" customHeight="1">
      <c r="B338" s="81"/>
      <c r="C338" s="145"/>
      <c r="D338" s="81"/>
      <c r="E338" s="151"/>
    </row>
    <row r="339" spans="2:8" ht="12.75" customHeight="1">
      <c r="B339" s="132" t="s">
        <v>310</v>
      </c>
      <c r="C339" s="131"/>
      <c r="D339" s="132"/>
      <c r="E339" s="151"/>
    </row>
    <row r="340" spans="2:8" ht="12.75" customHeight="1">
      <c r="B340" s="82"/>
      <c r="C340" s="154"/>
      <c r="D340" s="82"/>
      <c r="E340" s="151"/>
    </row>
    <row r="341" spans="2:8" ht="12.75" customHeight="1">
      <c r="B341" s="88" t="s">
        <v>311</v>
      </c>
      <c r="C341" s="82">
        <v>5</v>
      </c>
      <c r="D341" s="82" t="s">
        <v>65</v>
      </c>
      <c r="E341" s="151"/>
    </row>
    <row r="342" spans="2:8" ht="12.75" customHeight="1">
      <c r="B342" s="82" t="s">
        <v>312</v>
      </c>
      <c r="C342" s="154">
        <v>3.5</v>
      </c>
      <c r="D342" s="82" t="str">
        <f>D302</f>
        <v>m</v>
      </c>
      <c r="E342" s="151"/>
    </row>
    <row r="343" spans="2:8" ht="12.75" customHeight="1">
      <c r="B343" s="82" t="s">
        <v>153</v>
      </c>
      <c r="C343" s="154">
        <v>1</v>
      </c>
      <c r="D343" s="82" t="s">
        <v>48</v>
      </c>
      <c r="E343" s="151"/>
    </row>
    <row r="344" spans="2:8" ht="12.75" customHeight="1">
      <c r="B344" s="82" t="s">
        <v>154</v>
      </c>
      <c r="C344" s="154">
        <f>(2*PI()*(C342/2)*C343)*C341</f>
        <v>54.977871437821378</v>
      </c>
      <c r="D344" s="82" t="s">
        <v>16</v>
      </c>
      <c r="E344" s="151"/>
    </row>
    <row r="345" spans="2:8" ht="12.75" customHeight="1">
      <c r="B345" s="82"/>
      <c r="C345" s="82"/>
      <c r="D345" s="82"/>
      <c r="E345" s="151"/>
    </row>
    <row r="346" spans="2:8" ht="12.75" customHeight="1">
      <c r="B346" s="165" t="s">
        <v>313</v>
      </c>
      <c r="C346" s="165">
        <f>(C344)</f>
        <v>54.977871437821378</v>
      </c>
      <c r="D346" s="166" t="s">
        <v>16</v>
      </c>
      <c r="E346" s="167">
        <v>70070129</v>
      </c>
      <c r="F346" s="163" t="s">
        <v>15</v>
      </c>
    </row>
    <row r="347" spans="2:8" ht="12.75" customHeight="1">
      <c r="B347" s="81"/>
      <c r="C347" s="145"/>
      <c r="D347" s="101"/>
      <c r="E347" s="151"/>
    </row>
    <row r="348" spans="2:8" ht="12.75" customHeight="1">
      <c r="B348" s="81"/>
      <c r="C348" s="145"/>
      <c r="D348" s="81"/>
      <c r="E348" s="151"/>
    </row>
    <row r="349" spans="2:8" s="146" customFormat="1" ht="12.75" customHeight="1">
      <c r="B349" s="82" t="s">
        <v>55</v>
      </c>
      <c r="C349" s="101"/>
      <c r="D349" s="81"/>
      <c r="E349" s="151"/>
    </row>
    <row r="350" spans="2:8" s="146" customFormat="1" ht="12.75" customHeight="1">
      <c r="B350" s="82"/>
      <c r="C350" s="101"/>
      <c r="D350" s="81"/>
      <c r="E350" s="151"/>
    </row>
    <row r="351" spans="2:8" s="146" customFormat="1" ht="12.75" customHeight="1">
      <c r="B351" s="82" t="s">
        <v>402</v>
      </c>
      <c r="C351" s="141">
        <v>5984.6530000000002</v>
      </c>
      <c r="D351" s="141" t="s">
        <v>56</v>
      </c>
      <c r="E351" s="151"/>
      <c r="G351" s="102"/>
      <c r="H351" s="102"/>
    </row>
    <row r="352" spans="2:8" s="146" customFormat="1" ht="12.75" customHeight="1">
      <c r="B352" s="82" t="s">
        <v>402</v>
      </c>
      <c r="C352" s="141">
        <v>441</v>
      </c>
      <c r="D352" s="141" t="s">
        <v>56</v>
      </c>
      <c r="E352" s="151"/>
      <c r="G352" s="102"/>
      <c r="H352" s="102"/>
    </row>
    <row r="353" spans="2:8" s="146" customFormat="1" ht="12.75" customHeight="1">
      <c r="B353" s="82" t="s">
        <v>154</v>
      </c>
      <c r="C353" s="141">
        <f>(C351+C352)</f>
        <v>6425.6530000000002</v>
      </c>
      <c r="D353" s="141" t="s">
        <v>56</v>
      </c>
      <c r="E353" s="151"/>
      <c r="G353" s="102"/>
      <c r="H353" s="102"/>
    </row>
    <row r="354" spans="2:8" s="146" customFormat="1" ht="12.75" customHeight="1">
      <c r="B354" s="82"/>
      <c r="C354" s="141"/>
      <c r="D354" s="141"/>
      <c r="E354" s="151"/>
      <c r="G354" s="102"/>
      <c r="H354" s="102"/>
    </row>
    <row r="355" spans="2:8" ht="12.75" customHeight="1">
      <c r="B355" s="165" t="s">
        <v>314</v>
      </c>
      <c r="C355" s="165">
        <f>(C353)</f>
        <v>6425.6530000000002</v>
      </c>
      <c r="D355" s="166" t="s">
        <v>56</v>
      </c>
      <c r="E355" s="167">
        <v>70070135</v>
      </c>
      <c r="F355" s="163" t="s">
        <v>15</v>
      </c>
    </row>
    <row r="356" spans="2:8" ht="12.75" customHeight="1">
      <c r="B356" s="81"/>
      <c r="C356" s="145"/>
      <c r="D356" s="101"/>
      <c r="E356" s="151"/>
    </row>
    <row r="357" spans="2:8" ht="12.75" customHeight="1">
      <c r="B357" s="81"/>
      <c r="C357" s="145"/>
      <c r="D357" s="81"/>
      <c r="E357" s="151"/>
    </row>
    <row r="358" spans="2:8" s="146" customFormat="1" ht="12.75" customHeight="1">
      <c r="B358" s="82" t="s">
        <v>450</v>
      </c>
      <c r="C358" s="101"/>
      <c r="D358" s="81"/>
      <c r="E358" s="151"/>
    </row>
    <row r="359" spans="2:8" s="146" customFormat="1" ht="12.75" customHeight="1">
      <c r="B359" s="82"/>
      <c r="C359" s="101"/>
      <c r="D359" s="81"/>
      <c r="E359" s="151"/>
    </row>
    <row r="360" spans="2:8" s="146" customFormat="1" ht="12.75" customHeight="1">
      <c r="B360" s="82" t="s">
        <v>402</v>
      </c>
      <c r="C360" s="141">
        <v>350.4</v>
      </c>
      <c r="D360" s="141" t="s">
        <v>56</v>
      </c>
      <c r="E360" s="151"/>
      <c r="G360" s="102"/>
      <c r="H360" s="102"/>
    </row>
    <row r="361" spans="2:8" s="146" customFormat="1" ht="12.75" customHeight="1">
      <c r="B361" s="82" t="s">
        <v>154</v>
      </c>
      <c r="C361" s="141">
        <f>(C360)</f>
        <v>350.4</v>
      </c>
      <c r="D361" s="141" t="s">
        <v>56</v>
      </c>
      <c r="E361" s="151"/>
      <c r="G361" s="102"/>
      <c r="H361" s="102"/>
    </row>
    <row r="362" spans="2:8" s="146" customFormat="1" ht="12.75" customHeight="1">
      <c r="B362" s="82"/>
      <c r="C362" s="141"/>
      <c r="D362" s="141"/>
      <c r="E362" s="151"/>
      <c r="G362" s="102"/>
      <c r="H362" s="102"/>
    </row>
    <row r="363" spans="2:8" ht="12.75" customHeight="1">
      <c r="B363" s="165" t="s">
        <v>451</v>
      </c>
      <c r="C363" s="165">
        <f>(C361)</f>
        <v>350.4</v>
      </c>
      <c r="D363" s="166" t="s">
        <v>56</v>
      </c>
      <c r="E363" s="167">
        <v>70070136</v>
      </c>
      <c r="F363" s="163" t="s">
        <v>15</v>
      </c>
    </row>
    <row r="364" spans="2:8" ht="12.75" customHeight="1">
      <c r="B364" s="81"/>
      <c r="C364" s="145"/>
      <c r="D364" s="101"/>
      <c r="E364" s="151"/>
    </row>
    <row r="365" spans="2:8" ht="12.75" customHeight="1">
      <c r="B365" s="81"/>
      <c r="C365" s="145"/>
      <c r="D365" s="81"/>
      <c r="E365" s="151"/>
    </row>
    <row r="366" spans="2:8" ht="12.75" customHeight="1">
      <c r="B366" s="82" t="s">
        <v>315</v>
      </c>
      <c r="C366" s="81"/>
      <c r="D366" s="81"/>
      <c r="E366" s="151"/>
    </row>
    <row r="367" spans="2:8" ht="12.75" customHeight="1">
      <c r="B367" s="82"/>
      <c r="C367" s="82"/>
      <c r="D367" s="82"/>
      <c r="E367" s="151"/>
    </row>
    <row r="368" spans="2:8" ht="12.75" customHeight="1">
      <c r="B368" s="88" t="str">
        <f t="shared" ref="B368:D371" si="10">B285</f>
        <v>Bloco das Brocas</v>
      </c>
      <c r="C368" s="82">
        <f t="shared" si="10"/>
        <v>2</v>
      </c>
      <c r="D368" s="82" t="str">
        <f t="shared" si="10"/>
        <v>unid</v>
      </c>
      <c r="E368" s="151"/>
    </row>
    <row r="369" spans="2:5" ht="12.75" customHeight="1">
      <c r="B369" s="82" t="str">
        <f t="shared" si="10"/>
        <v>Comprimento</v>
      </c>
      <c r="C369" s="154">
        <f t="shared" si="10"/>
        <v>1</v>
      </c>
      <c r="D369" s="82" t="str">
        <f t="shared" si="10"/>
        <v>m</v>
      </c>
      <c r="E369" s="151"/>
    </row>
    <row r="370" spans="2:5" ht="12.75" customHeight="1">
      <c r="B370" s="82" t="str">
        <f t="shared" si="10"/>
        <v>Largura</v>
      </c>
      <c r="C370" s="154">
        <f t="shared" si="10"/>
        <v>0.6</v>
      </c>
      <c r="D370" s="82" t="str">
        <f t="shared" si="10"/>
        <v>m</v>
      </c>
      <c r="E370" s="151"/>
    </row>
    <row r="371" spans="2:5" ht="12.75" customHeight="1">
      <c r="B371" s="82" t="str">
        <f t="shared" si="10"/>
        <v>Altura</v>
      </c>
      <c r="C371" s="154">
        <f t="shared" si="10"/>
        <v>0.5</v>
      </c>
      <c r="D371" s="82" t="str">
        <f t="shared" si="10"/>
        <v>m</v>
      </c>
      <c r="E371" s="151"/>
    </row>
    <row r="372" spans="2:5" ht="12.75" customHeight="1">
      <c r="B372" s="82" t="s">
        <v>154</v>
      </c>
      <c r="C372" s="154">
        <f>(C369*C370*C371)*C368</f>
        <v>0.6</v>
      </c>
      <c r="D372" s="82" t="s">
        <v>34</v>
      </c>
      <c r="E372" s="151"/>
    </row>
    <row r="373" spans="2:5" ht="12.75" customHeight="1">
      <c r="B373" s="82"/>
      <c r="C373" s="82"/>
      <c r="D373" s="82"/>
      <c r="E373" s="151"/>
    </row>
    <row r="374" spans="2:5" ht="12.75" customHeight="1">
      <c r="B374" s="88" t="str">
        <f t="shared" ref="B374:D381" si="11">B291</f>
        <v>Poço de Drenagem</v>
      </c>
      <c r="C374" s="82"/>
      <c r="D374" s="82"/>
      <c r="E374" s="151"/>
    </row>
    <row r="375" spans="2:5" ht="12.75" customHeight="1">
      <c r="B375" s="88" t="str">
        <f t="shared" si="11"/>
        <v>Paredes Externas</v>
      </c>
      <c r="C375" s="82">
        <f t="shared" si="11"/>
        <v>2</v>
      </c>
      <c r="D375" s="82" t="str">
        <f t="shared" si="11"/>
        <v>unid</v>
      </c>
      <c r="E375" s="151"/>
    </row>
    <row r="376" spans="2:5" ht="12.75" customHeight="1">
      <c r="B376" s="82" t="str">
        <f t="shared" si="11"/>
        <v>Comprimento</v>
      </c>
      <c r="C376" s="154">
        <f t="shared" si="11"/>
        <v>0.7</v>
      </c>
      <c r="D376" s="82" t="str">
        <f t="shared" si="11"/>
        <v>m</v>
      </c>
      <c r="E376" s="151"/>
    </row>
    <row r="377" spans="2:5" ht="12.75" customHeight="1">
      <c r="B377" s="82" t="str">
        <f t="shared" si="11"/>
        <v>Largura</v>
      </c>
      <c r="C377" s="154">
        <f t="shared" si="11"/>
        <v>0.15</v>
      </c>
      <c r="D377" s="82" t="str">
        <f t="shared" si="11"/>
        <v>m</v>
      </c>
      <c r="E377" s="151"/>
    </row>
    <row r="378" spans="2:5" ht="12.75" customHeight="1">
      <c r="B378" s="88" t="str">
        <f t="shared" si="11"/>
        <v>Paredes Internas</v>
      </c>
      <c r="C378" s="82">
        <f t="shared" si="11"/>
        <v>2</v>
      </c>
      <c r="D378" s="82" t="str">
        <f t="shared" si="11"/>
        <v>unid</v>
      </c>
      <c r="E378" s="151"/>
    </row>
    <row r="379" spans="2:5" ht="12.75" customHeight="1">
      <c r="B379" s="82" t="str">
        <f t="shared" si="11"/>
        <v>Comprimento</v>
      </c>
      <c r="C379" s="154">
        <f t="shared" si="11"/>
        <v>0.4</v>
      </c>
      <c r="D379" s="82" t="str">
        <f t="shared" si="11"/>
        <v>m</v>
      </c>
      <c r="E379" s="151"/>
    </row>
    <row r="380" spans="2:5" ht="12.75" customHeight="1">
      <c r="B380" s="82" t="str">
        <f t="shared" si="11"/>
        <v>Largura</v>
      </c>
      <c r="C380" s="154">
        <f t="shared" si="11"/>
        <v>0.15</v>
      </c>
      <c r="D380" s="82" t="str">
        <f t="shared" si="11"/>
        <v>m</v>
      </c>
      <c r="E380" s="151"/>
    </row>
    <row r="381" spans="2:5" ht="12.75" customHeight="1">
      <c r="B381" s="82" t="str">
        <f t="shared" si="11"/>
        <v>Altura</v>
      </c>
      <c r="C381" s="154">
        <f t="shared" si="11"/>
        <v>0.3</v>
      </c>
      <c r="D381" s="82" t="str">
        <f t="shared" si="11"/>
        <v>m</v>
      </c>
      <c r="E381" s="151"/>
    </row>
    <row r="382" spans="2:5" ht="12.75" customHeight="1">
      <c r="B382" s="82" t="s">
        <v>154</v>
      </c>
      <c r="C382" s="154">
        <f>((C376*C377*C381*C375)+(C379*C380*C381*C378))</f>
        <v>9.9000000000000005E-2</v>
      </c>
      <c r="D382" s="82" t="s">
        <v>34</v>
      </c>
      <c r="E382" s="151"/>
    </row>
    <row r="383" spans="2:5" ht="12.75" customHeight="1">
      <c r="B383" s="82"/>
      <c r="C383" s="82"/>
      <c r="D383" s="82"/>
      <c r="E383" s="151"/>
    </row>
    <row r="384" spans="2:5" ht="12.75" customHeight="1">
      <c r="B384" s="88" t="str">
        <f t="shared" ref="B384:D387" si="12">B301</f>
        <v>Pilar (Escada)</v>
      </c>
      <c r="C384" s="82">
        <f t="shared" si="12"/>
        <v>1</v>
      </c>
      <c r="D384" s="82" t="str">
        <f t="shared" si="12"/>
        <v>unid</v>
      </c>
      <c r="E384" s="151"/>
    </row>
    <row r="385" spans="2:5" ht="12.75" customHeight="1">
      <c r="B385" s="82" t="str">
        <f t="shared" si="12"/>
        <v>Comprimento</v>
      </c>
      <c r="C385" s="154">
        <f t="shared" si="12"/>
        <v>0.3</v>
      </c>
      <c r="D385" s="82" t="str">
        <f t="shared" si="12"/>
        <v>m</v>
      </c>
      <c r="E385" s="151"/>
    </row>
    <row r="386" spans="2:5" ht="12.75" customHeight="1">
      <c r="B386" s="82" t="str">
        <f t="shared" si="12"/>
        <v>Largura</v>
      </c>
      <c r="C386" s="154">
        <f t="shared" si="12"/>
        <v>0.2</v>
      </c>
      <c r="D386" s="82" t="str">
        <f t="shared" si="12"/>
        <v>m</v>
      </c>
      <c r="E386" s="151"/>
    </row>
    <row r="387" spans="2:5" ht="12.75" customHeight="1">
      <c r="B387" s="82" t="str">
        <f t="shared" si="12"/>
        <v>Altura</v>
      </c>
      <c r="C387" s="154">
        <f t="shared" si="12"/>
        <v>1.65</v>
      </c>
      <c r="D387" s="82" t="str">
        <f t="shared" si="12"/>
        <v>m</v>
      </c>
      <c r="E387" s="151"/>
    </row>
    <row r="388" spans="2:5" ht="12.75" customHeight="1">
      <c r="B388" s="82" t="s">
        <v>154</v>
      </c>
      <c r="C388" s="154">
        <f>(C385*C386*C387)*C384</f>
        <v>9.8999999999999991E-2</v>
      </c>
      <c r="D388" s="82" t="s">
        <v>34</v>
      </c>
      <c r="E388" s="151"/>
    </row>
    <row r="389" spans="2:5" ht="12.75" customHeight="1">
      <c r="B389" s="82"/>
      <c r="C389" s="82"/>
      <c r="D389" s="82"/>
      <c r="E389" s="151"/>
    </row>
    <row r="390" spans="2:5" ht="12.75" customHeight="1">
      <c r="B390" s="88" t="str">
        <f t="shared" ref="B390:D393" si="13">B307</f>
        <v>Viga (Escada)</v>
      </c>
      <c r="C390" s="82">
        <f t="shared" si="13"/>
        <v>1</v>
      </c>
      <c r="D390" s="82" t="str">
        <f t="shared" si="13"/>
        <v>unid</v>
      </c>
      <c r="E390" s="151"/>
    </row>
    <row r="391" spans="2:5" ht="12.75" customHeight="1">
      <c r="B391" s="82" t="str">
        <f t="shared" si="13"/>
        <v>Comprimento</v>
      </c>
      <c r="C391" s="154">
        <f t="shared" si="13"/>
        <v>0.2</v>
      </c>
      <c r="D391" s="82" t="str">
        <f t="shared" si="13"/>
        <v>m</v>
      </c>
      <c r="E391" s="151"/>
    </row>
    <row r="392" spans="2:5" ht="12.75" customHeight="1">
      <c r="B392" s="82" t="str">
        <f t="shared" si="13"/>
        <v>Largura</v>
      </c>
      <c r="C392" s="154">
        <f t="shared" si="13"/>
        <v>0.2</v>
      </c>
      <c r="D392" s="82" t="str">
        <f t="shared" si="13"/>
        <v>m</v>
      </c>
      <c r="E392" s="151"/>
    </row>
    <row r="393" spans="2:5" ht="12.75" customHeight="1">
      <c r="B393" s="82" t="str">
        <f t="shared" si="13"/>
        <v>Altura</v>
      </c>
      <c r="C393" s="154">
        <f t="shared" si="13"/>
        <v>1</v>
      </c>
      <c r="D393" s="82" t="str">
        <f t="shared" si="13"/>
        <v>m</v>
      </c>
      <c r="E393" s="151"/>
    </row>
    <row r="394" spans="2:5" ht="12.75" customHeight="1">
      <c r="B394" s="82" t="s">
        <v>154</v>
      </c>
      <c r="C394" s="154">
        <f>(C391*C392*C393)*C390</f>
        <v>4.0000000000000008E-2</v>
      </c>
      <c r="D394" s="82" t="s">
        <v>34</v>
      </c>
      <c r="E394" s="151"/>
    </row>
    <row r="395" spans="2:5" ht="12.75" customHeight="1">
      <c r="B395" s="82"/>
      <c r="C395" s="82"/>
      <c r="D395" s="82"/>
      <c r="E395" s="151"/>
    </row>
    <row r="396" spans="2:5" ht="12.75" customHeight="1">
      <c r="B396" s="88" t="str">
        <f>B313</f>
        <v>Escada</v>
      </c>
      <c r="C396" s="82">
        <f>C313</f>
        <v>1</v>
      </c>
      <c r="D396" s="82" t="str">
        <f>D313</f>
        <v>unid</v>
      </c>
      <c r="E396" s="151"/>
    </row>
    <row r="397" spans="2:5" ht="12.75" customHeight="1">
      <c r="B397" s="88" t="str">
        <f t="shared" ref="B397:D404" si="14">B314</f>
        <v>Parte Inferior</v>
      </c>
      <c r="C397" s="82"/>
      <c r="D397" s="82"/>
      <c r="E397" s="151"/>
    </row>
    <row r="398" spans="2:5" ht="12.75" customHeight="1">
      <c r="B398" s="82" t="str">
        <f t="shared" si="14"/>
        <v>Comprimento</v>
      </c>
      <c r="C398" s="154">
        <f t="shared" si="14"/>
        <v>4.2300000000000004</v>
      </c>
      <c r="D398" s="82" t="str">
        <f t="shared" si="14"/>
        <v>m</v>
      </c>
      <c r="E398" s="151"/>
    </row>
    <row r="399" spans="2:5" ht="12.75" customHeight="1">
      <c r="B399" s="82" t="str">
        <f t="shared" si="14"/>
        <v>Largura</v>
      </c>
      <c r="C399" s="154">
        <f t="shared" si="14"/>
        <v>1</v>
      </c>
      <c r="D399" s="82" t="str">
        <f t="shared" si="14"/>
        <v>m</v>
      </c>
      <c r="E399" s="151"/>
    </row>
    <row r="400" spans="2:5" ht="12.75" customHeight="1">
      <c r="B400" s="82" t="str">
        <f t="shared" si="14"/>
        <v>Altura</v>
      </c>
      <c r="C400" s="154">
        <f t="shared" si="14"/>
        <v>0.15</v>
      </c>
      <c r="D400" s="82" t="str">
        <f t="shared" si="14"/>
        <v>m</v>
      </c>
      <c r="E400" s="151"/>
    </row>
    <row r="401" spans="2:5" ht="12.75" customHeight="1">
      <c r="B401" s="88" t="str">
        <f t="shared" si="14"/>
        <v>Degraus</v>
      </c>
      <c r="C401" s="82">
        <f t="shared" si="14"/>
        <v>11</v>
      </c>
      <c r="D401" s="82" t="str">
        <f t="shared" si="14"/>
        <v>unid</v>
      </c>
      <c r="E401" s="151"/>
    </row>
    <row r="402" spans="2:5" ht="12.75" customHeight="1">
      <c r="B402" s="82" t="str">
        <f t="shared" si="14"/>
        <v>Comprimento</v>
      </c>
      <c r="C402" s="154">
        <f t="shared" si="14"/>
        <v>1</v>
      </c>
      <c r="D402" s="82" t="str">
        <f t="shared" si="14"/>
        <v>m</v>
      </c>
      <c r="E402" s="151"/>
    </row>
    <row r="403" spans="2:5" ht="12.75" customHeight="1">
      <c r="B403" s="82" t="str">
        <f t="shared" si="14"/>
        <v>Largura</v>
      </c>
      <c r="C403" s="154">
        <f t="shared" si="14"/>
        <v>0.3</v>
      </c>
      <c r="D403" s="82" t="str">
        <f t="shared" si="14"/>
        <v>m</v>
      </c>
      <c r="E403" s="151"/>
    </row>
    <row r="404" spans="2:5" ht="12.75" customHeight="1">
      <c r="B404" s="82" t="str">
        <f t="shared" si="14"/>
        <v>Altura</v>
      </c>
      <c r="C404" s="154">
        <f t="shared" si="14"/>
        <v>0.18</v>
      </c>
      <c r="D404" s="82" t="str">
        <f t="shared" si="14"/>
        <v>m</v>
      </c>
      <c r="E404" s="151"/>
    </row>
    <row r="405" spans="2:5" ht="12.75" customHeight="1">
      <c r="B405" s="82" t="s">
        <v>154</v>
      </c>
      <c r="C405" s="154">
        <f>((C398*C399*C400)+(((C403*C404)/2)*C402*C401))*C396</f>
        <v>0.93149999999999999</v>
      </c>
      <c r="D405" s="82" t="s">
        <v>34</v>
      </c>
      <c r="E405" s="151"/>
    </row>
    <row r="406" spans="2:5" ht="12.75" customHeight="1">
      <c r="B406" s="82"/>
      <c r="C406" s="82"/>
      <c r="D406" s="82"/>
      <c r="E406" s="151"/>
    </row>
    <row r="407" spans="2:5" ht="12.75" customHeight="1">
      <c r="B407" s="88" t="str">
        <f t="shared" ref="B407:D410" si="15">B324</f>
        <v>Base das Caixas de Nível Constante</v>
      </c>
      <c r="C407" s="82">
        <f t="shared" si="15"/>
        <v>1</v>
      </c>
      <c r="D407" s="82" t="str">
        <f t="shared" si="15"/>
        <v>unid</v>
      </c>
      <c r="E407" s="151"/>
    </row>
    <row r="408" spans="2:5" ht="12.75" customHeight="1">
      <c r="B408" s="82" t="str">
        <f t="shared" si="15"/>
        <v>Comprimento</v>
      </c>
      <c r="C408" s="154">
        <f t="shared" si="15"/>
        <v>2.4</v>
      </c>
      <c r="D408" s="82" t="str">
        <f t="shared" si="15"/>
        <v>m</v>
      </c>
      <c r="E408" s="151"/>
    </row>
    <row r="409" spans="2:5" ht="12.75" customHeight="1">
      <c r="B409" s="82" t="str">
        <f t="shared" si="15"/>
        <v>Largura</v>
      </c>
      <c r="C409" s="154">
        <f t="shared" si="15"/>
        <v>1.2</v>
      </c>
      <c r="D409" s="82" t="str">
        <f t="shared" si="15"/>
        <v>m</v>
      </c>
      <c r="E409" s="151"/>
    </row>
    <row r="410" spans="2:5" ht="12.75" customHeight="1">
      <c r="B410" s="82" t="str">
        <f t="shared" si="15"/>
        <v>Altura</v>
      </c>
      <c r="C410" s="82">
        <f t="shared" si="15"/>
        <v>0.15</v>
      </c>
      <c r="D410" s="82" t="str">
        <f t="shared" si="15"/>
        <v>m</v>
      </c>
      <c r="E410" s="151"/>
    </row>
    <row r="411" spans="2:5" ht="12.75" customHeight="1">
      <c r="B411" s="82" t="s">
        <v>154</v>
      </c>
      <c r="C411" s="154">
        <f>(C408*C409*C410)*C407</f>
        <v>0.432</v>
      </c>
      <c r="D411" s="82" t="s">
        <v>34</v>
      </c>
      <c r="E411" s="151"/>
    </row>
    <row r="412" spans="2:5" ht="12.75" customHeight="1">
      <c r="B412" s="82"/>
      <c r="C412" s="82"/>
      <c r="D412" s="82"/>
      <c r="E412" s="151"/>
    </row>
    <row r="413" spans="2:5" ht="12.75" customHeight="1">
      <c r="B413" s="88" t="str">
        <f t="shared" ref="B413:D416" si="16">B330</f>
        <v>Base das Bombas Dosadoras</v>
      </c>
      <c r="C413" s="82">
        <f t="shared" si="16"/>
        <v>1</v>
      </c>
      <c r="D413" s="82" t="str">
        <f t="shared" si="16"/>
        <v>unid</v>
      </c>
      <c r="E413" s="151"/>
    </row>
    <row r="414" spans="2:5" ht="12.75" customHeight="1">
      <c r="B414" s="82" t="str">
        <f t="shared" si="16"/>
        <v>Comprimento</v>
      </c>
      <c r="C414" s="154">
        <f t="shared" si="16"/>
        <v>2.5</v>
      </c>
      <c r="D414" s="82" t="str">
        <f t="shared" si="16"/>
        <v>m</v>
      </c>
      <c r="E414" s="151"/>
    </row>
    <row r="415" spans="2:5" ht="12.75" customHeight="1">
      <c r="B415" s="82" t="str">
        <f t="shared" si="16"/>
        <v>Largura</v>
      </c>
      <c r="C415" s="154">
        <f t="shared" si="16"/>
        <v>1.6</v>
      </c>
      <c r="D415" s="82" t="str">
        <f t="shared" si="16"/>
        <v>m</v>
      </c>
      <c r="E415" s="151"/>
    </row>
    <row r="416" spans="2:5" ht="12.75" customHeight="1">
      <c r="B416" s="82" t="str">
        <f t="shared" si="16"/>
        <v>Altura</v>
      </c>
      <c r="C416" s="82">
        <f t="shared" si="16"/>
        <v>0.15</v>
      </c>
      <c r="D416" s="82" t="str">
        <f t="shared" si="16"/>
        <v>m</v>
      </c>
      <c r="E416" s="151"/>
    </row>
    <row r="417" spans="2:6" ht="12.75" customHeight="1">
      <c r="B417" s="82" t="s">
        <v>154</v>
      </c>
      <c r="C417" s="154">
        <f>(C414*C415*C416)*C413</f>
        <v>0.6</v>
      </c>
      <c r="D417" s="82" t="s">
        <v>34</v>
      </c>
      <c r="E417" s="151"/>
    </row>
    <row r="418" spans="2:6" ht="12.75" customHeight="1">
      <c r="B418" s="82"/>
      <c r="C418" s="82"/>
      <c r="D418" s="82"/>
      <c r="E418" s="151"/>
    </row>
    <row r="419" spans="2:6" ht="12.75" customHeight="1">
      <c r="B419" s="165" t="s">
        <v>316</v>
      </c>
      <c r="C419" s="165">
        <f>(C372+C382+C388+C394+C405+C411+C417)</f>
        <v>2.8014999999999999</v>
      </c>
      <c r="D419" s="166" t="s">
        <v>34</v>
      </c>
      <c r="E419" s="167">
        <v>70070147</v>
      </c>
      <c r="F419" s="163" t="s">
        <v>15</v>
      </c>
    </row>
    <row r="420" spans="2:6" ht="12.75" customHeight="1">
      <c r="B420" s="156"/>
      <c r="C420" s="156"/>
      <c r="D420" s="156"/>
      <c r="E420" s="151"/>
    </row>
    <row r="421" spans="2:6" ht="12.75" customHeight="1">
      <c r="B421" s="82"/>
      <c r="C421" s="157"/>
      <c r="D421" s="82"/>
      <c r="E421" s="151"/>
    </row>
    <row r="422" spans="2:6" ht="12.75" customHeight="1">
      <c r="B422" s="82" t="s">
        <v>412</v>
      </c>
      <c r="C422" s="81"/>
      <c r="D422" s="81"/>
      <c r="E422" s="151"/>
    </row>
    <row r="423" spans="2:6" ht="12.75" customHeight="1">
      <c r="B423" s="82"/>
      <c r="C423" s="82"/>
      <c r="D423" s="82"/>
      <c r="E423" s="151"/>
    </row>
    <row r="424" spans="2:6" ht="12.75" customHeight="1">
      <c r="B424" s="88" t="str">
        <f>B237</f>
        <v xml:space="preserve">Laje de Fundo </v>
      </c>
      <c r="C424" s="82"/>
      <c r="D424" s="82"/>
      <c r="E424" s="151"/>
    </row>
    <row r="425" spans="2:6" ht="12.75" customHeight="1">
      <c r="B425" s="82" t="str">
        <f>B238</f>
        <v>Comprimento</v>
      </c>
      <c r="C425" s="154">
        <f t="shared" ref="C425:D425" si="17">C238</f>
        <v>24.6</v>
      </c>
      <c r="D425" s="82" t="str">
        <f t="shared" si="17"/>
        <v>m</v>
      </c>
      <c r="E425" s="151"/>
    </row>
    <row r="426" spans="2:6" ht="12.75" customHeight="1">
      <c r="B426" s="82" t="str">
        <f t="shared" ref="B426:D426" si="18">B239</f>
        <v>Largura</v>
      </c>
      <c r="C426" s="154">
        <f t="shared" si="18"/>
        <v>9.6</v>
      </c>
      <c r="D426" s="82" t="str">
        <f t="shared" si="18"/>
        <v>m</v>
      </c>
      <c r="E426" s="151"/>
    </row>
    <row r="427" spans="2:6" ht="12.75" customHeight="1">
      <c r="B427" s="82" t="str">
        <f t="shared" ref="B427:D427" si="19">B240</f>
        <v>Altura</v>
      </c>
      <c r="C427" s="154">
        <f t="shared" si="19"/>
        <v>0.2</v>
      </c>
      <c r="D427" s="82" t="str">
        <f t="shared" si="19"/>
        <v>m</v>
      </c>
      <c r="E427" s="151"/>
    </row>
    <row r="428" spans="2:6" ht="12.75" customHeight="1">
      <c r="B428" s="82" t="s">
        <v>154</v>
      </c>
      <c r="C428" s="154">
        <f>(C425*C426*C427)</f>
        <v>47.231999999999999</v>
      </c>
      <c r="D428" s="82" t="s">
        <v>34</v>
      </c>
      <c r="E428" s="151"/>
    </row>
    <row r="429" spans="2:6" ht="12.75" customHeight="1">
      <c r="B429" s="82"/>
      <c r="C429" s="82"/>
      <c r="D429" s="82"/>
      <c r="E429" s="151"/>
    </row>
    <row r="430" spans="2:6" ht="12.75" customHeight="1">
      <c r="B430" s="88" t="str">
        <f>B243</f>
        <v>Parede 1</v>
      </c>
      <c r="C430" s="82">
        <f t="shared" ref="C430:D430" si="20">C243</f>
        <v>1</v>
      </c>
      <c r="D430" s="82" t="str">
        <f t="shared" si="20"/>
        <v>unid</v>
      </c>
      <c r="E430" s="151"/>
    </row>
    <row r="431" spans="2:6" ht="12.75" customHeight="1">
      <c r="B431" s="82" t="str">
        <f t="shared" ref="B431:D431" si="21">B244</f>
        <v xml:space="preserve">Comprimento </v>
      </c>
      <c r="C431" s="154">
        <f t="shared" si="21"/>
        <v>24</v>
      </c>
      <c r="D431" s="82" t="str">
        <f t="shared" si="21"/>
        <v>m</v>
      </c>
      <c r="E431" s="151"/>
    </row>
    <row r="432" spans="2:6" ht="12.75" customHeight="1">
      <c r="B432" s="82" t="str">
        <f t="shared" ref="B432:D432" si="22">B245</f>
        <v>Base maior</v>
      </c>
      <c r="C432" s="154">
        <f t="shared" si="22"/>
        <v>0.3</v>
      </c>
      <c r="D432" s="82" t="str">
        <f t="shared" si="22"/>
        <v>m</v>
      </c>
      <c r="E432" s="151"/>
    </row>
    <row r="433" spans="2:5" ht="12.75" customHeight="1">
      <c r="B433" s="82" t="str">
        <f t="shared" ref="B433:D433" si="23">B246</f>
        <v>Base menor</v>
      </c>
      <c r="C433" s="154">
        <f t="shared" si="23"/>
        <v>0.2</v>
      </c>
      <c r="D433" s="82" t="str">
        <f t="shared" si="23"/>
        <v>m</v>
      </c>
      <c r="E433" s="151"/>
    </row>
    <row r="434" spans="2:5" ht="12.75" customHeight="1">
      <c r="B434" s="82" t="str">
        <f t="shared" ref="B434:D434" si="24">B247</f>
        <v>Altura</v>
      </c>
      <c r="C434" s="154">
        <f t="shared" si="24"/>
        <v>2</v>
      </c>
      <c r="D434" s="82" t="str">
        <f t="shared" si="24"/>
        <v>m</v>
      </c>
      <c r="E434" s="151"/>
    </row>
    <row r="435" spans="2:5" ht="12.75" customHeight="1">
      <c r="B435" s="82" t="s">
        <v>154</v>
      </c>
      <c r="C435" s="154">
        <f>(((C432+C433)*C434)/2)*C431*C430</f>
        <v>12</v>
      </c>
      <c r="D435" s="82" t="s">
        <v>34</v>
      </c>
      <c r="E435" s="151"/>
    </row>
    <row r="436" spans="2:5" ht="12.75" customHeight="1">
      <c r="B436" s="82"/>
      <c r="C436" s="82"/>
      <c r="D436" s="82"/>
      <c r="E436" s="151"/>
    </row>
    <row r="437" spans="2:5" ht="12.75" customHeight="1">
      <c r="B437" s="88" t="str">
        <f>B250</f>
        <v>Parede 2</v>
      </c>
      <c r="C437" s="82">
        <f t="shared" ref="C437:D437" si="25">C250</f>
        <v>1</v>
      </c>
      <c r="D437" s="82" t="str">
        <f t="shared" si="25"/>
        <v>unid</v>
      </c>
      <c r="E437" s="151"/>
    </row>
    <row r="438" spans="2:5" ht="12.75" customHeight="1">
      <c r="B438" s="82" t="str">
        <f t="shared" ref="B438:D438" si="26">B251</f>
        <v xml:space="preserve">Comprimento </v>
      </c>
      <c r="C438" s="154">
        <f t="shared" si="26"/>
        <v>3.8</v>
      </c>
      <c r="D438" s="82" t="str">
        <f t="shared" si="26"/>
        <v>m</v>
      </c>
      <c r="E438" s="151"/>
    </row>
    <row r="439" spans="2:5" ht="12.75" customHeight="1">
      <c r="B439" s="82" t="str">
        <f t="shared" ref="B439:D439" si="27">B252</f>
        <v>Base maior</v>
      </c>
      <c r="C439" s="154">
        <f t="shared" si="27"/>
        <v>0.3</v>
      </c>
      <c r="D439" s="82" t="str">
        <f t="shared" si="27"/>
        <v>m</v>
      </c>
      <c r="E439" s="151"/>
    </row>
    <row r="440" spans="2:5" ht="12.75" customHeight="1">
      <c r="B440" s="82" t="str">
        <f t="shared" ref="B440:D440" si="28">B253</f>
        <v>Base menor</v>
      </c>
      <c r="C440" s="154">
        <f t="shared" si="28"/>
        <v>0.2</v>
      </c>
      <c r="D440" s="82" t="str">
        <f t="shared" si="28"/>
        <v>m</v>
      </c>
      <c r="E440" s="151"/>
    </row>
    <row r="441" spans="2:5" ht="12.75" customHeight="1">
      <c r="B441" s="82" t="str">
        <f t="shared" ref="B441:D441" si="29">B254</f>
        <v>Altura</v>
      </c>
      <c r="C441" s="154">
        <f t="shared" si="29"/>
        <v>2</v>
      </c>
      <c r="D441" s="82" t="str">
        <f t="shared" si="29"/>
        <v>m</v>
      </c>
      <c r="E441" s="151"/>
    </row>
    <row r="442" spans="2:5" ht="12.75" customHeight="1">
      <c r="B442" s="82" t="s">
        <v>154</v>
      </c>
      <c r="C442" s="154">
        <f>(((C439+C440)*C441)/2)*C438*C437</f>
        <v>1.9</v>
      </c>
      <c r="D442" s="82" t="s">
        <v>34</v>
      </c>
      <c r="E442" s="151"/>
    </row>
    <row r="443" spans="2:5" ht="12.75" customHeight="1">
      <c r="B443" s="82"/>
      <c r="C443" s="82"/>
      <c r="D443" s="82"/>
      <c r="E443" s="151"/>
    </row>
    <row r="444" spans="2:5" ht="12.75" customHeight="1">
      <c r="B444" s="88" t="str">
        <f>B257</f>
        <v>Parede 3</v>
      </c>
      <c r="C444" s="82">
        <f t="shared" ref="C444:D444" si="30">C257</f>
        <v>1</v>
      </c>
      <c r="D444" s="82" t="str">
        <f t="shared" si="30"/>
        <v>unid</v>
      </c>
      <c r="E444" s="151"/>
    </row>
    <row r="445" spans="2:5" ht="12.75" customHeight="1">
      <c r="B445" s="82" t="str">
        <f t="shared" ref="B445:D445" si="31">B258</f>
        <v xml:space="preserve">Comprimento </v>
      </c>
      <c r="C445" s="154">
        <f t="shared" si="31"/>
        <v>2.8</v>
      </c>
      <c r="D445" s="82" t="str">
        <f t="shared" si="31"/>
        <v>m</v>
      </c>
      <c r="E445" s="151"/>
    </row>
    <row r="446" spans="2:5" ht="12.75" customHeight="1">
      <c r="B446" s="82" t="str">
        <f t="shared" ref="B446:D446" si="32">B259</f>
        <v>Base maior</v>
      </c>
      <c r="C446" s="154">
        <f t="shared" si="32"/>
        <v>0.3</v>
      </c>
      <c r="D446" s="82" t="str">
        <f t="shared" si="32"/>
        <v>m</v>
      </c>
      <c r="E446" s="151"/>
    </row>
    <row r="447" spans="2:5" ht="12.75" customHeight="1">
      <c r="B447" s="82" t="str">
        <f t="shared" ref="B447:D447" si="33">B260</f>
        <v>Base menor</v>
      </c>
      <c r="C447" s="154">
        <f t="shared" si="33"/>
        <v>0.2</v>
      </c>
      <c r="D447" s="82" t="str">
        <f t="shared" si="33"/>
        <v>m</v>
      </c>
      <c r="E447" s="151"/>
    </row>
    <row r="448" spans="2:5" ht="12.75" customHeight="1">
      <c r="B448" s="82" t="str">
        <f t="shared" ref="B448:D448" si="34">B261</f>
        <v>Altura</v>
      </c>
      <c r="C448" s="154">
        <f t="shared" si="34"/>
        <v>2</v>
      </c>
      <c r="D448" s="82" t="str">
        <f t="shared" si="34"/>
        <v>m</v>
      </c>
      <c r="E448" s="151"/>
    </row>
    <row r="449" spans="2:5" ht="12.75" customHeight="1">
      <c r="B449" s="82" t="s">
        <v>154</v>
      </c>
      <c r="C449" s="154">
        <f>(((C446+C447)*C448)/2)*C445*C444</f>
        <v>1.4</v>
      </c>
      <c r="D449" s="82" t="s">
        <v>34</v>
      </c>
      <c r="E449" s="151"/>
    </row>
    <row r="450" spans="2:5" ht="12.75" customHeight="1">
      <c r="B450" s="82"/>
      <c r="C450" s="82"/>
      <c r="D450" s="82"/>
      <c r="E450" s="151"/>
    </row>
    <row r="451" spans="2:5" ht="12.75" customHeight="1">
      <c r="B451" s="88" t="str">
        <f>B264</f>
        <v>Parede 4</v>
      </c>
      <c r="C451" s="82">
        <f t="shared" ref="C451:D451" si="35">C264</f>
        <v>1</v>
      </c>
      <c r="D451" s="82" t="str">
        <f t="shared" si="35"/>
        <v>unid</v>
      </c>
      <c r="E451" s="151"/>
    </row>
    <row r="452" spans="2:5" ht="12.75" customHeight="1">
      <c r="B452" s="82" t="str">
        <f t="shared" ref="B452:D452" si="36">B265</f>
        <v xml:space="preserve">Comprimento </v>
      </c>
      <c r="C452" s="154">
        <f t="shared" si="36"/>
        <v>4.8</v>
      </c>
      <c r="D452" s="82" t="str">
        <f t="shared" si="36"/>
        <v>m</v>
      </c>
      <c r="E452" s="151"/>
    </row>
    <row r="453" spans="2:5" ht="12.75" customHeight="1">
      <c r="B453" s="82" t="str">
        <f t="shared" ref="B453:D453" si="37">B266</f>
        <v>Base maior</v>
      </c>
      <c r="C453" s="154">
        <f t="shared" si="37"/>
        <v>0.3</v>
      </c>
      <c r="D453" s="82" t="str">
        <f t="shared" si="37"/>
        <v>m</v>
      </c>
      <c r="E453" s="151"/>
    </row>
    <row r="454" spans="2:5" ht="12.75" customHeight="1">
      <c r="B454" s="82" t="str">
        <f t="shared" ref="B454:D454" si="38">B267</f>
        <v>Base menor</v>
      </c>
      <c r="C454" s="154">
        <f t="shared" si="38"/>
        <v>0.2</v>
      </c>
      <c r="D454" s="82" t="str">
        <f t="shared" si="38"/>
        <v>m</v>
      </c>
      <c r="E454" s="151"/>
    </row>
    <row r="455" spans="2:5" ht="12.75" customHeight="1">
      <c r="B455" s="82" t="str">
        <f t="shared" ref="B455:D455" si="39">B268</f>
        <v>Altura</v>
      </c>
      <c r="C455" s="154">
        <f t="shared" si="39"/>
        <v>2</v>
      </c>
      <c r="D455" s="82" t="str">
        <f t="shared" si="39"/>
        <v>m</v>
      </c>
      <c r="E455" s="151"/>
    </row>
    <row r="456" spans="2:5" ht="12.75" customHeight="1">
      <c r="B456" s="82" t="s">
        <v>154</v>
      </c>
      <c r="C456" s="154">
        <f>(((C453+C454)*C455)/2)*C452*C451</f>
        <v>2.4</v>
      </c>
      <c r="D456" s="82" t="s">
        <v>34</v>
      </c>
      <c r="E456" s="151"/>
    </row>
    <row r="457" spans="2:5" ht="12.75" customHeight="1">
      <c r="B457" s="82"/>
      <c r="C457" s="82"/>
      <c r="D457" s="82"/>
      <c r="E457" s="151"/>
    </row>
    <row r="458" spans="2:5" ht="12.75" customHeight="1">
      <c r="B458" s="88" t="str">
        <f>B271</f>
        <v>Parede 5</v>
      </c>
      <c r="C458" s="82">
        <f t="shared" ref="C458:D458" si="40">C271</f>
        <v>1</v>
      </c>
      <c r="D458" s="82" t="str">
        <f t="shared" si="40"/>
        <v>unid</v>
      </c>
      <c r="E458" s="151"/>
    </row>
    <row r="459" spans="2:5" ht="12.75" customHeight="1">
      <c r="B459" s="82" t="str">
        <f t="shared" ref="B459:D459" si="41">B272</f>
        <v xml:space="preserve">Comprimento </v>
      </c>
      <c r="C459" s="154">
        <f t="shared" si="41"/>
        <v>21.2</v>
      </c>
      <c r="D459" s="82" t="str">
        <f t="shared" si="41"/>
        <v>m</v>
      </c>
      <c r="E459" s="151"/>
    </row>
    <row r="460" spans="2:5" ht="12.75" customHeight="1">
      <c r="B460" s="82" t="str">
        <f t="shared" ref="B460:D460" si="42">B273</f>
        <v>Base maior</v>
      </c>
      <c r="C460" s="154">
        <f t="shared" si="42"/>
        <v>0.3</v>
      </c>
      <c r="D460" s="82" t="str">
        <f t="shared" si="42"/>
        <v>m</v>
      </c>
      <c r="E460" s="151"/>
    </row>
    <row r="461" spans="2:5" ht="12.75" customHeight="1">
      <c r="B461" s="82" t="str">
        <f t="shared" ref="B461:D461" si="43">B274</f>
        <v>Base menor</v>
      </c>
      <c r="C461" s="154">
        <f t="shared" si="43"/>
        <v>0.2</v>
      </c>
      <c r="D461" s="82" t="str">
        <f t="shared" si="43"/>
        <v>m</v>
      </c>
      <c r="E461" s="151"/>
    </row>
    <row r="462" spans="2:5" ht="12.75" customHeight="1">
      <c r="B462" s="82" t="str">
        <f t="shared" ref="B462:D462" si="44">B275</f>
        <v>Altura</v>
      </c>
      <c r="C462" s="154">
        <f t="shared" si="44"/>
        <v>2</v>
      </c>
      <c r="D462" s="82" t="str">
        <f t="shared" si="44"/>
        <v>m</v>
      </c>
      <c r="E462" s="151"/>
    </row>
    <row r="463" spans="2:5" ht="12.75" customHeight="1">
      <c r="B463" s="82" t="s">
        <v>154</v>
      </c>
      <c r="C463" s="154">
        <f>(((C460+C461)*C462)/2)*C459*C458</f>
        <v>10.6</v>
      </c>
      <c r="D463" s="82" t="s">
        <v>34</v>
      </c>
      <c r="E463" s="151"/>
    </row>
    <row r="464" spans="2:5" ht="12.75" customHeight="1">
      <c r="B464" s="82"/>
      <c r="C464" s="82"/>
      <c r="D464" s="82"/>
      <c r="E464" s="151"/>
    </row>
    <row r="465" spans="2:6" ht="12.75" customHeight="1">
      <c r="B465" s="88" t="str">
        <f>B278</f>
        <v>Parede 6</v>
      </c>
      <c r="C465" s="82">
        <f t="shared" ref="C465:D465" si="45">C278</f>
        <v>1</v>
      </c>
      <c r="D465" s="82" t="str">
        <f t="shared" si="45"/>
        <v>unid</v>
      </c>
      <c r="E465" s="151"/>
    </row>
    <row r="466" spans="2:6" ht="12.75" customHeight="1">
      <c r="B466" s="82" t="str">
        <f t="shared" ref="B466:D466" si="46">B279</f>
        <v xml:space="preserve">Comprimento </v>
      </c>
      <c r="C466" s="154">
        <f t="shared" si="46"/>
        <v>8.6</v>
      </c>
      <c r="D466" s="82" t="str">
        <f t="shared" si="46"/>
        <v>m</v>
      </c>
      <c r="E466" s="151"/>
    </row>
    <row r="467" spans="2:6" ht="12.75" customHeight="1">
      <c r="B467" s="82" t="str">
        <f t="shared" ref="B467:D467" si="47">B280</f>
        <v>Base maior</v>
      </c>
      <c r="C467" s="154">
        <f t="shared" si="47"/>
        <v>0.3</v>
      </c>
      <c r="D467" s="82" t="str">
        <f t="shared" si="47"/>
        <v>m</v>
      </c>
      <c r="E467" s="151"/>
    </row>
    <row r="468" spans="2:6" ht="12.75" customHeight="1">
      <c r="B468" s="82" t="str">
        <f t="shared" ref="B468:D468" si="48">B281</f>
        <v>Base menor</v>
      </c>
      <c r="C468" s="154">
        <f t="shared" si="48"/>
        <v>0.2</v>
      </c>
      <c r="D468" s="82" t="str">
        <f t="shared" si="48"/>
        <v>m</v>
      </c>
      <c r="E468" s="151"/>
    </row>
    <row r="469" spans="2:6" ht="12.75" customHeight="1">
      <c r="B469" s="82" t="str">
        <f t="shared" ref="B469:D469" si="49">B282</f>
        <v>Altura</v>
      </c>
      <c r="C469" s="154">
        <f t="shared" si="49"/>
        <v>2</v>
      </c>
      <c r="D469" s="82" t="str">
        <f t="shared" si="49"/>
        <v>m</v>
      </c>
      <c r="E469" s="151"/>
    </row>
    <row r="470" spans="2:6" ht="12.75" customHeight="1">
      <c r="B470" s="82" t="s">
        <v>154</v>
      </c>
      <c r="C470" s="154">
        <f>(((C467+C468)*C469)/2)*C466*C465</f>
        <v>4.3</v>
      </c>
      <c r="D470" s="82" t="s">
        <v>34</v>
      </c>
      <c r="E470" s="151"/>
    </row>
    <row r="471" spans="2:6" ht="12.75" customHeight="1">
      <c r="B471" s="82"/>
      <c r="C471" s="82"/>
      <c r="D471" s="82"/>
      <c r="E471" s="151"/>
    </row>
    <row r="472" spans="2:6" ht="12.75" customHeight="1">
      <c r="B472" s="88" t="str">
        <f>B341</f>
        <v>Bases dos Reservatórios de PAC</v>
      </c>
      <c r="C472" s="82">
        <f t="shared" ref="C472:D472" si="50">C341</f>
        <v>5</v>
      </c>
      <c r="D472" s="82" t="str">
        <f t="shared" si="50"/>
        <v>unid</v>
      </c>
      <c r="E472" s="151"/>
    </row>
    <row r="473" spans="2:6" ht="12.75" customHeight="1">
      <c r="B473" s="82" t="str">
        <f t="shared" ref="B473:D473" si="51">B342</f>
        <v>Diâmetro externo</v>
      </c>
      <c r="C473" s="154">
        <f t="shared" si="51"/>
        <v>3.5</v>
      </c>
      <c r="D473" s="82" t="str">
        <f t="shared" si="51"/>
        <v>m</v>
      </c>
      <c r="E473" s="151"/>
    </row>
    <row r="474" spans="2:6" ht="12.75" customHeight="1">
      <c r="B474" s="82" t="str">
        <f t="shared" ref="B474:D474" si="52">B343</f>
        <v>Altura</v>
      </c>
      <c r="C474" s="154">
        <f t="shared" si="52"/>
        <v>1</v>
      </c>
      <c r="D474" s="82" t="str">
        <f t="shared" si="52"/>
        <v>m</v>
      </c>
      <c r="E474" s="151"/>
    </row>
    <row r="475" spans="2:6" ht="12.75" customHeight="1">
      <c r="B475" s="82" t="s">
        <v>154</v>
      </c>
      <c r="C475" s="154">
        <f>(PI()*((C473/2)^2)*C474)*C472</f>
        <v>48.105637508093707</v>
      </c>
      <c r="D475" s="82" t="s">
        <v>34</v>
      </c>
      <c r="E475" s="151"/>
    </row>
    <row r="476" spans="2:6" ht="12.75" customHeight="1">
      <c r="B476" s="82"/>
      <c r="C476" s="82"/>
      <c r="D476" s="82"/>
      <c r="E476" s="151"/>
    </row>
    <row r="477" spans="2:6" ht="12.75" customHeight="1">
      <c r="B477" s="165" t="s">
        <v>413</v>
      </c>
      <c r="C477" s="165">
        <f>(C428+C435+C442+C449+C456+C463+C470+C475)</f>
        <v>127.9376375080937</v>
      </c>
      <c r="D477" s="166" t="s">
        <v>34</v>
      </c>
      <c r="E477" s="167">
        <v>70070149</v>
      </c>
      <c r="F477" s="163" t="s">
        <v>15</v>
      </c>
    </row>
    <row r="478" spans="2:6" ht="12.75" customHeight="1">
      <c r="B478" s="156"/>
      <c r="C478" s="156"/>
      <c r="D478" s="156"/>
      <c r="E478" s="151"/>
    </row>
    <row r="479" spans="2:6" ht="12.75" customHeight="1">
      <c r="B479" s="82"/>
      <c r="C479" s="157"/>
      <c r="D479" s="82"/>
      <c r="E479" s="151"/>
    </row>
    <row r="480" spans="2:6" ht="12.75" customHeight="1">
      <c r="B480" s="132" t="s">
        <v>59</v>
      </c>
      <c r="C480" s="132"/>
      <c r="D480" s="132"/>
      <c r="E480" s="151"/>
    </row>
    <row r="481" spans="2:8" ht="12.75" customHeight="1">
      <c r="B481" s="82"/>
      <c r="C481" s="131"/>
      <c r="D481" s="132"/>
      <c r="E481" s="151"/>
    </row>
    <row r="482" spans="2:8" ht="12.75" customHeight="1">
      <c r="B482" s="126" t="s">
        <v>239</v>
      </c>
      <c r="C482" s="130">
        <v>1</v>
      </c>
      <c r="D482" s="126" t="s">
        <v>65</v>
      </c>
      <c r="E482" s="151"/>
    </row>
    <row r="483" spans="2:8" ht="12.75" customHeight="1">
      <c r="B483" s="126" t="s">
        <v>317</v>
      </c>
      <c r="C483" s="122">
        <v>0.3</v>
      </c>
      <c r="D483" s="126" t="s">
        <v>48</v>
      </c>
      <c r="E483" s="151"/>
    </row>
    <row r="484" spans="2:8" ht="12.75" customHeight="1">
      <c r="B484" s="126" t="s">
        <v>154</v>
      </c>
      <c r="C484" s="122">
        <f>(C483*C482)</f>
        <v>0.3</v>
      </c>
      <c r="D484" s="126" t="s">
        <v>48</v>
      </c>
      <c r="E484" s="151"/>
    </row>
    <row r="485" spans="2:8" ht="12.75" customHeight="1">
      <c r="B485" s="82"/>
      <c r="C485" s="82"/>
      <c r="D485" s="82"/>
      <c r="E485" s="151"/>
    </row>
    <row r="486" spans="2:8" ht="12.75" customHeight="1">
      <c r="B486" s="168" t="s">
        <v>318</v>
      </c>
      <c r="C486" s="164">
        <f>(C484)</f>
        <v>0.3</v>
      </c>
      <c r="D486" s="169" t="s">
        <v>48</v>
      </c>
      <c r="E486" s="167">
        <v>70070255</v>
      </c>
      <c r="F486" s="167" t="s">
        <v>15</v>
      </c>
    </row>
    <row r="487" spans="2:8" ht="12.75" customHeight="1">
      <c r="B487" s="131"/>
      <c r="C487" s="131"/>
      <c r="D487" s="132"/>
      <c r="E487" s="151"/>
    </row>
    <row r="488" spans="2:8" ht="12.75" customHeight="1">
      <c r="B488" s="131"/>
      <c r="C488" s="131"/>
      <c r="D488" s="132"/>
      <c r="E488" s="151"/>
    </row>
    <row r="489" spans="2:8" s="146" customFormat="1" ht="12.75" customHeight="1">
      <c r="B489" s="82" t="s">
        <v>319</v>
      </c>
      <c r="C489" s="81"/>
      <c r="D489" s="81"/>
      <c r="E489" s="151"/>
    </row>
    <row r="490" spans="2:8" s="146" customFormat="1" ht="12.75" customHeight="1">
      <c r="B490" s="82"/>
      <c r="C490" s="101"/>
      <c r="D490" s="81"/>
      <c r="E490" s="151"/>
    </row>
    <row r="491" spans="2:8" s="146" customFormat="1" ht="12.75" customHeight="1">
      <c r="B491" s="88" t="s">
        <v>320</v>
      </c>
      <c r="C491" s="101"/>
      <c r="D491" s="81"/>
      <c r="E491" s="151"/>
    </row>
    <row r="492" spans="2:8" s="146" customFormat="1" ht="12.75" customHeight="1">
      <c r="B492" s="82" t="s">
        <v>151</v>
      </c>
      <c r="C492" s="141">
        <v>4.5999999999999996</v>
      </c>
      <c r="D492" s="141" t="s">
        <v>48</v>
      </c>
      <c r="E492" s="151"/>
      <c r="G492" s="102"/>
      <c r="H492" s="102"/>
    </row>
    <row r="493" spans="2:8" s="146" customFormat="1" ht="12.75" customHeight="1">
      <c r="B493" s="82" t="s">
        <v>158</v>
      </c>
      <c r="C493" s="141">
        <v>2.6</v>
      </c>
      <c r="D493" s="141" t="s">
        <v>48</v>
      </c>
      <c r="E493" s="151"/>
      <c r="G493" s="102"/>
      <c r="H493" s="102"/>
    </row>
    <row r="494" spans="2:8" s="146" customFormat="1" ht="12.75" customHeight="1">
      <c r="B494" s="82" t="s">
        <v>321</v>
      </c>
      <c r="C494" s="141">
        <f>(C414*C415*C413)</f>
        <v>4</v>
      </c>
      <c r="D494" s="141" t="s">
        <v>16</v>
      </c>
      <c r="E494" s="151"/>
      <c r="G494" s="102"/>
      <c r="H494" s="102"/>
    </row>
    <row r="495" spans="2:8" s="146" customFormat="1" ht="12.75" customHeight="1">
      <c r="B495" s="82" t="s">
        <v>153</v>
      </c>
      <c r="C495" s="141">
        <v>0.02</v>
      </c>
      <c r="D495" s="141" t="s">
        <v>48</v>
      </c>
      <c r="E495" s="151"/>
      <c r="G495" s="102"/>
      <c r="H495" s="102"/>
    </row>
    <row r="496" spans="2:8" s="146" customFormat="1" ht="12.75" customHeight="1">
      <c r="B496" s="82" t="s">
        <v>154</v>
      </c>
      <c r="C496" s="141">
        <f>(((C492*C493)-C494)*C495)</f>
        <v>0.15919999999999998</v>
      </c>
      <c r="D496" s="141" t="s">
        <v>34</v>
      </c>
      <c r="E496" s="151"/>
      <c r="G496" s="102"/>
      <c r="H496" s="102"/>
    </row>
    <row r="497" spans="2:8" s="146" customFormat="1" ht="12.75" customHeight="1">
      <c r="B497" s="82"/>
      <c r="C497" s="141"/>
      <c r="D497" s="141"/>
      <c r="E497" s="151"/>
      <c r="G497" s="102"/>
      <c r="H497" s="102"/>
    </row>
    <row r="498" spans="2:8" ht="12.75" customHeight="1">
      <c r="B498" s="165" t="s">
        <v>322</v>
      </c>
      <c r="C498" s="165">
        <f>(C496)</f>
        <v>0.15919999999999998</v>
      </c>
      <c r="D498" s="166" t="s">
        <v>34</v>
      </c>
      <c r="E498" s="167">
        <v>70070142</v>
      </c>
      <c r="F498" s="163" t="s">
        <v>15</v>
      </c>
    </row>
    <row r="499" spans="2:8" ht="12.75" customHeight="1">
      <c r="B499" s="81"/>
      <c r="C499" s="145"/>
      <c r="D499" s="101"/>
      <c r="E499" s="151"/>
    </row>
    <row r="500" spans="2:8" ht="12.75" customHeight="1">
      <c r="B500" s="81"/>
      <c r="C500" s="145"/>
      <c r="D500" s="81"/>
      <c r="E500" s="151"/>
    </row>
    <row r="501" spans="2:8" s="87" customFormat="1" ht="12.75" customHeight="1">
      <c r="B501" s="100" t="s">
        <v>323</v>
      </c>
      <c r="C501" s="143"/>
      <c r="D501" s="82"/>
    </row>
    <row r="502" spans="2:8" s="87" customFormat="1" ht="12.75" customHeight="1">
      <c r="B502" s="100"/>
      <c r="C502" s="101"/>
      <c r="D502" s="82"/>
    </row>
    <row r="503" spans="2:8" ht="12.75" customHeight="1">
      <c r="B503" s="82" t="s">
        <v>67</v>
      </c>
      <c r="C503" s="81"/>
      <c r="D503" s="81"/>
      <c r="E503" s="151"/>
    </row>
    <row r="504" spans="2:8" ht="12.75" customHeight="1">
      <c r="B504" s="82"/>
      <c r="C504" s="82"/>
      <c r="D504" s="82"/>
      <c r="E504" s="151"/>
    </row>
    <row r="505" spans="2:8" ht="12.75" customHeight="1">
      <c r="B505" s="88" t="s">
        <v>414</v>
      </c>
      <c r="C505" s="82"/>
      <c r="D505" s="82"/>
      <c r="E505" s="151"/>
    </row>
    <row r="506" spans="2:8" ht="12.75" customHeight="1">
      <c r="B506" s="82" t="s">
        <v>151</v>
      </c>
      <c r="C506" s="154">
        <v>4.8</v>
      </c>
      <c r="D506" s="82" t="s">
        <v>48</v>
      </c>
      <c r="E506" s="151"/>
    </row>
    <row r="507" spans="2:8" ht="12.75" customHeight="1">
      <c r="B507" s="82" t="s">
        <v>158</v>
      </c>
      <c r="C507" s="154">
        <v>0.2</v>
      </c>
      <c r="D507" s="82" t="s">
        <v>48</v>
      </c>
      <c r="E507" s="151"/>
    </row>
    <row r="508" spans="2:8" ht="12.75" customHeight="1">
      <c r="B508" s="82" t="s">
        <v>324</v>
      </c>
      <c r="C508" s="82">
        <v>14</v>
      </c>
      <c r="D508" s="82" t="s">
        <v>65</v>
      </c>
      <c r="E508" s="151"/>
    </row>
    <row r="509" spans="2:8" ht="12.75" customHeight="1">
      <c r="B509" s="82" t="s">
        <v>325</v>
      </c>
      <c r="C509" s="82">
        <v>8</v>
      </c>
      <c r="D509" s="82" t="s">
        <v>65</v>
      </c>
      <c r="E509" s="151"/>
    </row>
    <row r="510" spans="2:8" ht="12.75" customHeight="1">
      <c r="B510" s="82" t="s">
        <v>154</v>
      </c>
      <c r="C510" s="157">
        <f>CEILING((C506/C507)*C508,1)-C509</f>
        <v>328</v>
      </c>
      <c r="D510" s="82" t="s">
        <v>65</v>
      </c>
      <c r="E510" s="151"/>
    </row>
    <row r="511" spans="2:8" ht="12.75" customHeight="1">
      <c r="B511" s="82"/>
      <c r="C511" s="82"/>
      <c r="D511" s="82"/>
      <c r="E511" s="151"/>
    </row>
    <row r="512" spans="2:8" ht="12.75" customHeight="1">
      <c r="B512" s="88" t="s">
        <v>415</v>
      </c>
      <c r="C512" s="82"/>
      <c r="D512" s="82"/>
      <c r="E512" s="151"/>
    </row>
    <row r="513" spans="2:5" ht="12.75" customHeight="1">
      <c r="B513" s="82" t="s">
        <v>151</v>
      </c>
      <c r="C513" s="154">
        <v>2.6</v>
      </c>
      <c r="D513" s="82" t="s">
        <v>48</v>
      </c>
      <c r="E513" s="151"/>
    </row>
    <row r="514" spans="2:5" ht="12.75" customHeight="1">
      <c r="B514" s="82" t="s">
        <v>158</v>
      </c>
      <c r="C514" s="154">
        <v>0.2</v>
      </c>
      <c r="D514" s="82" t="s">
        <v>48</v>
      </c>
      <c r="E514" s="151"/>
    </row>
    <row r="515" spans="2:5" ht="12.75" customHeight="1">
      <c r="B515" s="82" t="s">
        <v>324</v>
      </c>
      <c r="C515" s="82">
        <v>14</v>
      </c>
      <c r="D515" s="82" t="s">
        <v>65</v>
      </c>
      <c r="E515" s="151"/>
    </row>
    <row r="516" spans="2:5" ht="12.75" customHeight="1">
      <c r="B516" s="82" t="s">
        <v>154</v>
      </c>
      <c r="C516" s="157">
        <f>CEILING((C513/C514)*C515,1)</f>
        <v>182</v>
      </c>
      <c r="D516" s="82" t="s">
        <v>65</v>
      </c>
      <c r="E516" s="151"/>
    </row>
    <row r="517" spans="2:5" ht="12.75" customHeight="1">
      <c r="B517" s="82"/>
      <c r="C517" s="82"/>
      <c r="D517" s="82"/>
      <c r="E517" s="151"/>
    </row>
    <row r="518" spans="2:5" ht="12.75" customHeight="1">
      <c r="B518" s="88" t="s">
        <v>416</v>
      </c>
      <c r="C518" s="82"/>
      <c r="D518" s="82"/>
      <c r="E518" s="151"/>
    </row>
    <row r="519" spans="2:5" ht="12.75" customHeight="1">
      <c r="B519" s="82" t="s">
        <v>151</v>
      </c>
      <c r="C519" s="154">
        <v>2.8</v>
      </c>
      <c r="D519" s="82" t="s">
        <v>48</v>
      </c>
      <c r="E519" s="151"/>
    </row>
    <row r="520" spans="2:5" ht="12.75" customHeight="1">
      <c r="B520" s="82" t="s">
        <v>158</v>
      </c>
      <c r="C520" s="154">
        <v>0.2</v>
      </c>
      <c r="D520" s="82" t="s">
        <v>48</v>
      </c>
      <c r="E520" s="151"/>
    </row>
    <row r="521" spans="2:5" ht="12.75" customHeight="1">
      <c r="B521" s="82" t="s">
        <v>324</v>
      </c>
      <c r="C521" s="82">
        <v>4</v>
      </c>
      <c r="D521" s="82" t="s">
        <v>65</v>
      </c>
      <c r="E521" s="151"/>
    </row>
    <row r="522" spans="2:5" ht="12.75" customHeight="1">
      <c r="B522" s="82" t="s">
        <v>154</v>
      </c>
      <c r="C522" s="157">
        <f>CEILING((C519/C520)*C521,1)</f>
        <v>56</v>
      </c>
      <c r="D522" s="82" t="s">
        <v>65</v>
      </c>
      <c r="E522" s="151"/>
    </row>
    <row r="523" spans="2:5" ht="12.75" customHeight="1">
      <c r="B523" s="82"/>
      <c r="C523" s="82"/>
      <c r="D523" s="82"/>
      <c r="E523" s="151"/>
    </row>
    <row r="524" spans="2:5" ht="12.75" customHeight="1">
      <c r="B524" s="88" t="s">
        <v>417</v>
      </c>
      <c r="C524" s="82"/>
      <c r="D524" s="82"/>
      <c r="E524" s="151"/>
    </row>
    <row r="525" spans="2:5" ht="12.75" customHeight="1">
      <c r="B525" s="82" t="s">
        <v>151</v>
      </c>
      <c r="C525" s="154">
        <v>4.8</v>
      </c>
      <c r="D525" s="82" t="s">
        <v>48</v>
      </c>
      <c r="E525" s="151"/>
    </row>
    <row r="526" spans="2:5" ht="12.75" customHeight="1">
      <c r="B526" s="82" t="s">
        <v>158</v>
      </c>
      <c r="C526" s="154">
        <v>0.2</v>
      </c>
      <c r="D526" s="82" t="s">
        <v>48</v>
      </c>
      <c r="E526" s="151"/>
    </row>
    <row r="527" spans="2:5" ht="12.75" customHeight="1">
      <c r="B527" s="82" t="s">
        <v>324</v>
      </c>
      <c r="C527" s="82">
        <v>4</v>
      </c>
      <c r="D527" s="82" t="s">
        <v>65</v>
      </c>
      <c r="E527" s="151"/>
    </row>
    <row r="528" spans="2:5" ht="12.75" customHeight="1">
      <c r="B528" s="82" t="s">
        <v>154</v>
      </c>
      <c r="C528" s="157">
        <f>CEILING((C525/C526)*C527,1)</f>
        <v>96</v>
      </c>
      <c r="D528" s="82" t="s">
        <v>65</v>
      </c>
      <c r="E528" s="151"/>
    </row>
    <row r="529" spans="2:9" ht="12.75" customHeight="1">
      <c r="B529" s="82"/>
      <c r="C529" s="82"/>
      <c r="D529" s="82"/>
      <c r="E529" s="151"/>
    </row>
    <row r="530" spans="2:9" ht="12.75" customHeight="1">
      <c r="B530" s="165" t="s">
        <v>328</v>
      </c>
      <c r="C530" s="170">
        <f>(C510+C516+C522+C528)</f>
        <v>662</v>
      </c>
      <c r="D530" s="166" t="s">
        <v>65</v>
      </c>
      <c r="E530" s="167">
        <v>34576</v>
      </c>
      <c r="F530" s="163" t="s">
        <v>25</v>
      </c>
    </row>
    <row r="531" spans="2:9" ht="12.75" customHeight="1">
      <c r="B531" s="156"/>
      <c r="C531" s="156"/>
      <c r="D531" s="156"/>
      <c r="E531" s="151"/>
    </row>
    <row r="532" spans="2:9" ht="12.75" customHeight="1">
      <c r="B532" s="82"/>
      <c r="C532" s="157"/>
      <c r="D532" s="82"/>
      <c r="E532" s="151"/>
    </row>
    <row r="533" spans="2:9" ht="12.75" customHeight="1">
      <c r="B533" s="82" t="s">
        <v>329</v>
      </c>
      <c r="C533" s="81"/>
      <c r="D533" s="81"/>
      <c r="E533" s="151"/>
    </row>
    <row r="534" spans="2:9" ht="12.75" customHeight="1">
      <c r="B534" s="82"/>
      <c r="C534" s="82"/>
      <c r="D534" s="82"/>
      <c r="E534" s="151"/>
    </row>
    <row r="535" spans="2:9" ht="12.75" customHeight="1">
      <c r="B535" s="88" t="s">
        <v>330</v>
      </c>
      <c r="C535" s="82"/>
      <c r="D535" s="82"/>
      <c r="E535" s="151"/>
    </row>
    <row r="536" spans="2:9" ht="12.75" customHeight="1">
      <c r="B536" s="82"/>
      <c r="C536" s="154"/>
      <c r="D536" s="82"/>
      <c r="E536" s="151"/>
    </row>
    <row r="537" spans="2:9" ht="12.75" customHeight="1">
      <c r="B537" s="141" t="str">
        <f>B530</f>
        <v>Total de bloco de concreto estrutural 19x19x39cm (NBR 6136)</v>
      </c>
      <c r="C537" s="158">
        <f t="shared" ref="C537:D537" si="53">C530</f>
        <v>662</v>
      </c>
      <c r="D537" s="82" t="str">
        <f t="shared" si="53"/>
        <v>unid</v>
      </c>
      <c r="E537" s="151"/>
    </row>
    <row r="538" spans="2:9" ht="12.75" customHeight="1">
      <c r="B538" s="82" t="s">
        <v>158</v>
      </c>
      <c r="C538" s="154">
        <v>0.4</v>
      </c>
      <c r="D538" s="82" t="s">
        <v>48</v>
      </c>
      <c r="E538" s="151"/>
    </row>
    <row r="539" spans="2:9" ht="12.75" customHeight="1">
      <c r="B539" s="82" t="s">
        <v>153</v>
      </c>
      <c r="C539" s="154">
        <v>0.2</v>
      </c>
      <c r="D539" s="82" t="s">
        <v>48</v>
      </c>
      <c r="E539" s="151"/>
    </row>
    <row r="540" spans="2:9" ht="12.75" customHeight="1">
      <c r="B540" s="82" t="s">
        <v>331</v>
      </c>
      <c r="C540" s="154">
        <f>(C538*C539*C537)</f>
        <v>52.960000000000008</v>
      </c>
      <c r="D540" s="82" t="s">
        <v>16</v>
      </c>
      <c r="E540" s="151"/>
    </row>
    <row r="541" spans="2:9" ht="12.75" customHeight="1">
      <c r="B541" s="82" t="s">
        <v>332</v>
      </c>
      <c r="C541" s="154">
        <v>2</v>
      </c>
      <c r="D541" s="82" t="s">
        <v>333</v>
      </c>
      <c r="E541" s="151"/>
    </row>
    <row r="542" spans="2:9" ht="12.75" customHeight="1">
      <c r="B542" s="82" t="s">
        <v>154</v>
      </c>
      <c r="C542" s="154">
        <f>(C540*C541)</f>
        <v>105.92000000000002</v>
      </c>
      <c r="D542" s="82" t="s">
        <v>69</v>
      </c>
      <c r="E542" s="151"/>
      <c r="I542" s="155"/>
    </row>
    <row r="543" spans="2:9" ht="12.75" customHeight="1">
      <c r="B543" s="82"/>
      <c r="C543" s="154"/>
      <c r="D543" s="82"/>
      <c r="E543" s="151"/>
    </row>
    <row r="544" spans="2:9" ht="12.75" customHeight="1">
      <c r="B544" s="165" t="s">
        <v>334</v>
      </c>
      <c r="C544" s="165">
        <f>(C542)</f>
        <v>105.92000000000002</v>
      </c>
      <c r="D544" s="166" t="s">
        <v>69</v>
      </c>
      <c r="E544" s="167">
        <v>88309</v>
      </c>
      <c r="F544" s="163" t="s">
        <v>25</v>
      </c>
    </row>
    <row r="545" spans="2:15" ht="12.75" customHeight="1">
      <c r="B545" s="156"/>
      <c r="C545" s="156"/>
      <c r="D545" s="156"/>
      <c r="E545" s="151"/>
    </row>
    <row r="546" spans="2:15" ht="12.75" customHeight="1">
      <c r="B546" s="82"/>
      <c r="C546" s="157"/>
      <c r="D546" s="82"/>
      <c r="E546" s="151"/>
    </row>
    <row r="547" spans="2:15" ht="12.75" customHeight="1">
      <c r="B547" s="82" t="s">
        <v>335</v>
      </c>
      <c r="C547" s="81"/>
      <c r="D547" s="81"/>
      <c r="E547" s="151"/>
    </row>
    <row r="548" spans="2:15" ht="12.75" customHeight="1">
      <c r="B548" s="82"/>
      <c r="C548" s="82"/>
      <c r="D548" s="82"/>
      <c r="E548" s="151"/>
    </row>
    <row r="549" spans="2:15" ht="12.75" customHeight="1">
      <c r="B549" s="141" t="str">
        <f>B530</f>
        <v>Total de bloco de concreto estrutural 19x19x39cm (NBR 6136)</v>
      </c>
      <c r="C549" s="158">
        <f t="shared" ref="C549:D549" si="54">C530</f>
        <v>662</v>
      </c>
      <c r="D549" s="141" t="str">
        <f t="shared" si="54"/>
        <v>unid</v>
      </c>
      <c r="E549" s="151"/>
    </row>
    <row r="550" spans="2:15" ht="12.75" customHeight="1">
      <c r="B550" s="82" t="s">
        <v>336</v>
      </c>
      <c r="C550" s="82">
        <v>0.19</v>
      </c>
      <c r="D550" s="82" t="s">
        <v>48</v>
      </c>
      <c r="E550" s="151"/>
      <c r="I550" s="155"/>
    </row>
    <row r="551" spans="2:15" ht="12.75" customHeight="1">
      <c r="B551" s="82" t="s">
        <v>337</v>
      </c>
      <c r="C551" s="82">
        <v>0.39</v>
      </c>
      <c r="D551" s="82" t="s">
        <v>48</v>
      </c>
      <c r="E551" s="151"/>
      <c r="H551" s="155"/>
    </row>
    <row r="552" spans="2:15" ht="12.75" customHeight="1">
      <c r="B552" s="82" t="s">
        <v>338</v>
      </c>
      <c r="C552" s="154">
        <v>0.19</v>
      </c>
      <c r="D552" s="82" t="s">
        <v>48</v>
      </c>
      <c r="E552" s="151"/>
    </row>
    <row r="553" spans="2:15" ht="12.75" customHeight="1">
      <c r="B553" s="82" t="s">
        <v>339</v>
      </c>
      <c r="C553" s="154">
        <v>0.01</v>
      </c>
      <c r="D553" s="82" t="s">
        <v>48</v>
      </c>
      <c r="E553" s="151"/>
      <c r="O553" s="155"/>
    </row>
    <row r="554" spans="2:15" ht="12.75" customHeight="1">
      <c r="B554" s="82" t="s">
        <v>154</v>
      </c>
      <c r="C554" s="154">
        <f>((((C550*C552*2)+(C551*C552*2)+(C550*C551*2))*C549)*C553)</f>
        <v>2.4401319999999997</v>
      </c>
      <c r="D554" s="82" t="s">
        <v>34</v>
      </c>
      <c r="E554" s="151"/>
    </row>
    <row r="555" spans="2:15" ht="12.75" customHeight="1">
      <c r="B555" s="82"/>
      <c r="C555" s="82"/>
      <c r="D555" s="82"/>
      <c r="E555" s="151"/>
    </row>
    <row r="556" spans="2:15" ht="12.75" customHeight="1">
      <c r="B556" s="165" t="s">
        <v>340</v>
      </c>
      <c r="C556" s="165">
        <f>(C554)</f>
        <v>2.4401319999999997</v>
      </c>
      <c r="D556" s="166" t="s">
        <v>34</v>
      </c>
      <c r="E556" s="167">
        <v>87294</v>
      </c>
      <c r="F556" s="163" t="s">
        <v>25</v>
      </c>
    </row>
    <row r="557" spans="2:15" ht="12.75" customHeight="1">
      <c r="B557" s="156"/>
      <c r="C557" s="156"/>
      <c r="D557" s="156"/>
      <c r="E557" s="151"/>
      <c r="G557" s="159"/>
    </row>
    <row r="558" spans="2:15" ht="12.75" customHeight="1">
      <c r="B558" s="82"/>
      <c r="C558" s="157"/>
      <c r="D558" s="82"/>
      <c r="E558" s="151"/>
    </row>
    <row r="559" spans="2:15" ht="12.75" customHeight="1">
      <c r="B559" s="82" t="s">
        <v>341</v>
      </c>
      <c r="C559" s="81"/>
      <c r="D559" s="81"/>
      <c r="E559" s="151"/>
    </row>
    <row r="560" spans="2:15" ht="12.75" customHeight="1">
      <c r="B560" s="82"/>
      <c r="C560" s="82"/>
      <c r="D560" s="82"/>
      <c r="E560" s="151"/>
    </row>
    <row r="561" spans="2:6" ht="12.75" customHeight="1">
      <c r="B561" s="141" t="str">
        <f>B530</f>
        <v>Total de bloco de concreto estrutural 19x19x39cm (NBR 6136)</v>
      </c>
      <c r="C561" s="158">
        <f t="shared" ref="C561:D561" si="55">C530</f>
        <v>662</v>
      </c>
      <c r="D561" s="82" t="str">
        <f t="shared" si="55"/>
        <v>unid</v>
      </c>
      <c r="E561" s="151"/>
    </row>
    <row r="562" spans="2:6" ht="12.75" customHeight="1">
      <c r="B562" s="82" t="str">
        <f>B550</f>
        <v>Comprimento do bloco</v>
      </c>
      <c r="C562" s="82">
        <f t="shared" ref="C562:D562" si="56">C550</f>
        <v>0.19</v>
      </c>
      <c r="D562" s="82" t="str">
        <f t="shared" si="56"/>
        <v>m</v>
      </c>
      <c r="E562" s="151"/>
    </row>
    <row r="563" spans="2:6" ht="12.75" customHeight="1">
      <c r="B563" s="82" t="str">
        <f t="shared" ref="B563:D564" si="57">B551</f>
        <v>Largura do bloco</v>
      </c>
      <c r="C563" s="82">
        <f t="shared" si="57"/>
        <v>0.39</v>
      </c>
      <c r="D563" s="82" t="str">
        <f t="shared" si="57"/>
        <v>m</v>
      </c>
      <c r="E563" s="151"/>
    </row>
    <row r="564" spans="2:6" ht="12.75" customHeight="1">
      <c r="B564" s="82" t="str">
        <f t="shared" si="57"/>
        <v>Altura do bloco</v>
      </c>
      <c r="C564" s="82">
        <f t="shared" si="57"/>
        <v>0.19</v>
      </c>
      <c r="D564" s="82" t="str">
        <f t="shared" si="57"/>
        <v>m</v>
      </c>
      <c r="E564" s="151"/>
    </row>
    <row r="565" spans="2:6" ht="12.75" customHeight="1">
      <c r="B565" s="82" t="s">
        <v>154</v>
      </c>
      <c r="C565" s="154">
        <f>(C564*C563*C562*C561)</f>
        <v>9.3202979999999993</v>
      </c>
      <c r="D565" s="82" t="s">
        <v>34</v>
      </c>
      <c r="E565" s="151"/>
    </row>
    <row r="566" spans="2:6" ht="12.75" customHeight="1">
      <c r="B566" s="82"/>
      <c r="C566" s="82"/>
      <c r="D566" s="82"/>
      <c r="E566" s="151"/>
    </row>
    <row r="567" spans="2:6" ht="12.75" customHeight="1">
      <c r="B567" s="165" t="s">
        <v>342</v>
      </c>
      <c r="C567" s="165">
        <f>(C565)</f>
        <v>9.3202979999999993</v>
      </c>
      <c r="D567" s="166" t="s">
        <v>34</v>
      </c>
      <c r="E567" s="167">
        <v>90282</v>
      </c>
      <c r="F567" s="163" t="s">
        <v>25</v>
      </c>
    </row>
    <row r="568" spans="2:6" ht="12.75" customHeight="1">
      <c r="B568" s="156"/>
      <c r="C568" s="156"/>
      <c r="D568" s="95"/>
      <c r="E568" s="96"/>
      <c r="F568" s="124"/>
    </row>
    <row r="569" spans="2:6" ht="12.75" customHeight="1">
      <c r="B569" s="82"/>
      <c r="C569" s="157"/>
      <c r="D569" s="82"/>
      <c r="E569" s="151"/>
    </row>
    <row r="570" spans="2:6" s="87" customFormat="1" ht="12.75" customHeight="1">
      <c r="B570" s="82" t="s">
        <v>72</v>
      </c>
      <c r="C570" s="81"/>
      <c r="D570" s="81"/>
    </row>
    <row r="571" spans="2:6" s="87" customFormat="1" ht="12.75" customHeight="1">
      <c r="B571" s="88"/>
      <c r="C571" s="82"/>
      <c r="D571" s="82"/>
    </row>
    <row r="572" spans="2:6" s="87" customFormat="1" ht="12.75" customHeight="1">
      <c r="B572" s="88" t="s">
        <v>343</v>
      </c>
      <c r="C572" s="82"/>
      <c r="D572" s="82"/>
    </row>
    <row r="573" spans="2:6" s="87" customFormat="1" ht="12.75" customHeight="1">
      <c r="B573" s="88"/>
      <c r="C573" s="82"/>
      <c r="D573" s="82"/>
    </row>
    <row r="574" spans="2:6" s="87" customFormat="1" ht="12.75" customHeight="1">
      <c r="B574" s="88" t="s">
        <v>344</v>
      </c>
      <c r="C574" s="82"/>
      <c r="D574" s="82"/>
    </row>
    <row r="575" spans="2:6" s="87" customFormat="1" ht="12.75" customHeight="1">
      <c r="B575" s="82" t="s">
        <v>239</v>
      </c>
      <c r="C575" s="157">
        <v>2</v>
      </c>
      <c r="D575" s="82" t="s">
        <v>65</v>
      </c>
    </row>
    <row r="576" spans="2:6" s="87" customFormat="1" ht="12.75" customHeight="1">
      <c r="B576" s="82" t="s">
        <v>151</v>
      </c>
      <c r="C576" s="154">
        <v>1.4</v>
      </c>
      <c r="D576" s="82" t="s">
        <v>48</v>
      </c>
    </row>
    <row r="577" spans="2:6" s="87" customFormat="1" ht="12.75" customHeight="1">
      <c r="B577" s="82" t="s">
        <v>153</v>
      </c>
      <c r="C577" s="154">
        <v>0.6</v>
      </c>
      <c r="D577" s="82" t="s">
        <v>48</v>
      </c>
    </row>
    <row r="578" spans="2:6" s="87" customFormat="1" ht="12.75" customHeight="1">
      <c r="B578" s="82" t="s">
        <v>154</v>
      </c>
      <c r="C578" s="154">
        <f>(C576*C577)*C575</f>
        <v>1.68</v>
      </c>
      <c r="D578" s="82" t="s">
        <v>16</v>
      </c>
    </row>
    <row r="579" spans="2:6" s="87" customFormat="1" ht="12.75" customHeight="1">
      <c r="B579" s="88"/>
      <c r="C579" s="82"/>
      <c r="D579" s="82"/>
    </row>
    <row r="580" spans="2:6" s="87" customFormat="1" ht="12.75" customHeight="1">
      <c r="B580" s="165" t="s">
        <v>345</v>
      </c>
      <c r="C580" s="165">
        <f>(C578)</f>
        <v>1.68</v>
      </c>
      <c r="D580" s="166" t="s">
        <v>16</v>
      </c>
      <c r="E580" s="167">
        <v>70110017</v>
      </c>
      <c r="F580" s="163" t="s">
        <v>15</v>
      </c>
    </row>
    <row r="581" spans="2:6" s="87" customFormat="1" ht="12.75" customHeight="1">
      <c r="B581" s="81"/>
      <c r="C581" s="101"/>
      <c r="D581" s="81"/>
      <c r="E581" s="99"/>
    </row>
    <row r="582" spans="2:6" s="87" customFormat="1" ht="12.75" customHeight="1">
      <c r="B582" s="81"/>
      <c r="C582" s="101"/>
      <c r="D582" s="81"/>
      <c r="E582" s="99"/>
    </row>
    <row r="583" spans="2:6" s="87" customFormat="1" ht="12.75" customHeight="1">
      <c r="B583" s="81" t="s">
        <v>346</v>
      </c>
      <c r="C583" s="101"/>
      <c r="D583" s="81"/>
      <c r="E583" s="99"/>
    </row>
    <row r="584" spans="2:6" s="87" customFormat="1" ht="12.75" customHeight="1">
      <c r="B584" s="81"/>
      <c r="C584" s="101"/>
      <c r="D584" s="81"/>
      <c r="E584" s="99"/>
    </row>
    <row r="585" spans="2:6" s="87" customFormat="1" ht="12.75" customHeight="1">
      <c r="B585" s="82" t="s">
        <v>76</v>
      </c>
      <c r="C585" s="154"/>
      <c r="D585" s="82"/>
      <c r="E585" s="99"/>
    </row>
    <row r="586" spans="2:6" s="87" customFormat="1" ht="12.75" customHeight="1">
      <c r="B586" s="81"/>
      <c r="C586" s="101"/>
      <c r="D586" s="81"/>
      <c r="E586" s="99"/>
    </row>
    <row r="587" spans="2:6" s="87" customFormat="1" ht="12.75" customHeight="1">
      <c r="B587" s="88" t="str">
        <f>B574</f>
        <v>Casa de Bombas</v>
      </c>
      <c r="C587" s="157"/>
      <c r="D587" s="82"/>
      <c r="E587" s="99"/>
    </row>
    <row r="588" spans="2:6" s="87" customFormat="1" ht="12.75" customHeight="1">
      <c r="B588" s="82" t="s">
        <v>151</v>
      </c>
      <c r="C588" s="154">
        <f>3+0.5+0.5</f>
        <v>4</v>
      </c>
      <c r="D588" s="82" t="s">
        <v>48</v>
      </c>
      <c r="E588" s="99"/>
    </row>
    <row r="589" spans="2:6" s="87" customFormat="1" ht="12.75" customHeight="1">
      <c r="B589" s="82" t="s">
        <v>158</v>
      </c>
      <c r="C589" s="154">
        <f>5+0.5+0.5</f>
        <v>6</v>
      </c>
      <c r="D589" s="82" t="s">
        <v>48</v>
      </c>
      <c r="E589" s="99"/>
    </row>
    <row r="590" spans="2:6" s="87" customFormat="1" ht="12.75" customHeight="1">
      <c r="B590" s="82" t="s">
        <v>154</v>
      </c>
      <c r="C590" s="154">
        <f>(C588*C589)</f>
        <v>24</v>
      </c>
      <c r="D590" s="82" t="s">
        <v>16</v>
      </c>
      <c r="E590" s="99"/>
    </row>
    <row r="591" spans="2:6" s="87" customFormat="1" ht="12.75" customHeight="1">
      <c r="B591" s="82"/>
      <c r="C591" s="154"/>
      <c r="D591" s="82"/>
      <c r="E591" s="99"/>
    </row>
    <row r="592" spans="2:6" s="87" customFormat="1" ht="12.75" customHeight="1">
      <c r="B592" s="171" t="s">
        <v>347</v>
      </c>
      <c r="C592" s="172">
        <f>(C590)</f>
        <v>24</v>
      </c>
      <c r="D592" s="171" t="s">
        <v>16</v>
      </c>
      <c r="E592" s="167"/>
      <c r="F592" s="163"/>
    </row>
    <row r="593" spans="2:6" s="87" customFormat="1" ht="12.75" customHeight="1">
      <c r="B593" s="81"/>
      <c r="C593" s="101"/>
      <c r="D593" s="81"/>
      <c r="E593" s="96"/>
      <c r="F593" s="124"/>
    </row>
    <row r="594" spans="2:6" s="87" customFormat="1" ht="12.75" customHeight="1">
      <c r="B594" s="82"/>
      <c r="C594" s="154"/>
      <c r="D594" s="82"/>
      <c r="E594" s="99"/>
    </row>
    <row r="595" spans="2:6" s="87" customFormat="1" ht="12.75" customHeight="1">
      <c r="B595" s="82" t="s">
        <v>78</v>
      </c>
      <c r="C595" s="154"/>
      <c r="D595" s="82"/>
      <c r="E595" s="99"/>
    </row>
    <row r="596" spans="2:6" s="87" customFormat="1" ht="12.75" customHeight="1">
      <c r="B596" s="81"/>
      <c r="C596" s="101"/>
      <c r="D596" s="81"/>
      <c r="E596" s="99"/>
    </row>
    <row r="597" spans="2:6" ht="12.75" customHeight="1">
      <c r="B597" s="88" t="s">
        <v>348</v>
      </c>
      <c r="C597" s="82"/>
      <c r="D597" s="82"/>
      <c r="E597" s="151"/>
    </row>
    <row r="598" spans="2:6" ht="12.75" customHeight="1">
      <c r="B598" s="82"/>
      <c r="C598" s="154"/>
      <c r="D598" s="82"/>
      <c r="E598" s="151"/>
    </row>
    <row r="599" spans="2:6" s="87" customFormat="1" ht="12.75" customHeight="1">
      <c r="B599" s="88" t="s">
        <v>349</v>
      </c>
      <c r="C599" s="157"/>
      <c r="D599" s="82"/>
      <c r="E599" s="99"/>
    </row>
    <row r="600" spans="2:6" s="87" customFormat="1" ht="12.75" customHeight="1">
      <c r="B600" s="82"/>
      <c r="C600" s="154"/>
      <c r="D600" s="82"/>
      <c r="E600" s="99"/>
    </row>
    <row r="601" spans="2:6" s="87" customFormat="1" ht="12.75" customHeight="1">
      <c r="B601" s="88" t="str">
        <f>B574</f>
        <v>Casa de Bombas</v>
      </c>
      <c r="C601" s="154"/>
      <c r="D601" s="82"/>
      <c r="E601" s="99"/>
    </row>
    <row r="602" spans="2:6" s="87" customFormat="1" ht="12.75" customHeight="1">
      <c r="B602" s="82" t="s">
        <v>350</v>
      </c>
      <c r="C602" s="154">
        <v>5</v>
      </c>
      <c r="D602" s="82" t="s">
        <v>48</v>
      </c>
      <c r="E602" s="99"/>
    </row>
    <row r="603" spans="2:6" s="87" customFormat="1" ht="12.75" customHeight="1">
      <c r="B603" s="82" t="s">
        <v>351</v>
      </c>
      <c r="C603" s="157">
        <v>3</v>
      </c>
      <c r="D603" s="82" t="s">
        <v>65</v>
      </c>
      <c r="E603" s="99"/>
    </row>
    <row r="604" spans="2:6" s="87" customFormat="1" ht="12.75" customHeight="1">
      <c r="B604" s="82" t="s">
        <v>352</v>
      </c>
      <c r="C604" s="154">
        <v>21.95</v>
      </c>
      <c r="D604" s="82" t="s">
        <v>353</v>
      </c>
    </row>
    <row r="605" spans="2:6" s="87" customFormat="1" ht="12.75" customHeight="1">
      <c r="B605" s="82" t="s">
        <v>154</v>
      </c>
      <c r="C605" s="154">
        <f>(C602*C603*C604)</f>
        <v>329.25</v>
      </c>
      <c r="D605" s="82" t="s">
        <v>56</v>
      </c>
      <c r="E605" s="96"/>
      <c r="F605" s="124"/>
    </row>
    <row r="606" spans="2:6" s="87" customFormat="1" ht="12.75" customHeight="1">
      <c r="B606" s="81"/>
      <c r="C606" s="101"/>
      <c r="D606" s="81"/>
      <c r="E606" s="96"/>
      <c r="F606" s="124"/>
    </row>
    <row r="607" spans="2:6" s="87" customFormat="1" ht="12.75" customHeight="1">
      <c r="B607" s="171" t="s">
        <v>354</v>
      </c>
      <c r="C607" s="172">
        <f>C605</f>
        <v>329.25</v>
      </c>
      <c r="D607" s="171" t="str">
        <f>D605</f>
        <v>kg</v>
      </c>
      <c r="E607" s="167">
        <v>4766</v>
      </c>
      <c r="F607" s="163" t="s">
        <v>25</v>
      </c>
    </row>
    <row r="608" spans="2:6" s="87" customFormat="1" ht="12.75" customHeight="1">
      <c r="B608" s="81"/>
      <c r="C608" s="101"/>
      <c r="D608" s="81"/>
      <c r="E608" s="96"/>
      <c r="F608" s="124"/>
    </row>
    <row r="609" spans="2:6" s="87" customFormat="1" ht="12.75" customHeight="1">
      <c r="B609" s="82"/>
      <c r="C609" s="154"/>
      <c r="D609" s="82"/>
      <c r="E609" s="99"/>
    </row>
    <row r="610" spans="2:6" s="87" customFormat="1" ht="12.75" customHeight="1">
      <c r="B610" s="82" t="s">
        <v>355</v>
      </c>
      <c r="C610" s="154"/>
      <c r="D610" s="82"/>
      <c r="E610" s="99"/>
    </row>
    <row r="611" spans="2:6" s="87" customFormat="1" ht="12.75" customHeight="1">
      <c r="B611" s="81"/>
      <c r="C611" s="101"/>
      <c r="D611" s="81"/>
      <c r="E611" s="99"/>
    </row>
    <row r="612" spans="2:6" s="87" customFormat="1" ht="12.75" customHeight="1">
      <c r="B612" s="88" t="str">
        <f>B599</f>
        <v>Estrutura para telhamento.</v>
      </c>
      <c r="C612" s="157"/>
      <c r="D612" s="82"/>
      <c r="E612" s="99"/>
    </row>
    <row r="613" spans="2:6" s="87" customFormat="1" ht="12.75" customHeight="1">
      <c r="B613" s="82"/>
      <c r="C613" s="154"/>
      <c r="D613" s="82"/>
      <c r="E613" s="99"/>
    </row>
    <row r="614" spans="2:6" s="87" customFormat="1" ht="12.75" customHeight="1">
      <c r="B614" s="88" t="str">
        <f>B574</f>
        <v>Casa de Bombas</v>
      </c>
      <c r="C614" s="154"/>
      <c r="D614" s="82"/>
      <c r="E614" s="99"/>
    </row>
    <row r="615" spans="2:6" s="87" customFormat="1" ht="12.75" customHeight="1">
      <c r="B615" s="82" t="s">
        <v>356</v>
      </c>
      <c r="C615" s="82">
        <v>2</v>
      </c>
      <c r="D615" s="82" t="s">
        <v>65</v>
      </c>
      <c r="E615" s="99"/>
    </row>
    <row r="616" spans="2:6" s="87" customFormat="1" ht="12.75" customHeight="1">
      <c r="B616" s="82" t="s">
        <v>357</v>
      </c>
      <c r="C616" s="154">
        <v>8</v>
      </c>
      <c r="D616" s="82" t="s">
        <v>69</v>
      </c>
      <c r="E616" s="99"/>
    </row>
    <row r="617" spans="2:6" s="87" customFormat="1" ht="12.75" customHeight="1">
      <c r="B617" s="82" t="s">
        <v>358</v>
      </c>
      <c r="C617" s="157">
        <v>5</v>
      </c>
      <c r="D617" s="82" t="s">
        <v>359</v>
      </c>
    </row>
    <row r="618" spans="2:6" s="87" customFormat="1" ht="12.75" customHeight="1">
      <c r="B618" s="82" t="s">
        <v>154</v>
      </c>
      <c r="C618" s="154">
        <f>(C615*C616*C617)</f>
        <v>80</v>
      </c>
      <c r="D618" s="82" t="s">
        <v>69</v>
      </c>
      <c r="E618" s="96"/>
      <c r="F618" s="124"/>
    </row>
    <row r="619" spans="2:6" s="87" customFormat="1" ht="12.75" customHeight="1">
      <c r="B619" s="81"/>
      <c r="C619" s="101"/>
      <c r="D619" s="81"/>
      <c r="E619" s="96"/>
      <c r="F619" s="124"/>
    </row>
    <row r="620" spans="2:6" s="87" customFormat="1" ht="12.75" customHeight="1">
      <c r="B620" s="171" t="s">
        <v>360</v>
      </c>
      <c r="C620" s="172">
        <f>C618</f>
        <v>80</v>
      </c>
      <c r="D620" s="171" t="str">
        <f>D618</f>
        <v>h</v>
      </c>
      <c r="E620" s="167">
        <v>88317</v>
      </c>
      <c r="F620" s="163" t="s">
        <v>25</v>
      </c>
    </row>
    <row r="621" spans="2:6" s="87" customFormat="1" ht="12.75" customHeight="1">
      <c r="B621" s="81"/>
      <c r="C621" s="101"/>
      <c r="D621" s="81"/>
      <c r="E621" s="96"/>
      <c r="F621" s="124"/>
    </row>
    <row r="622" spans="2:6" s="87" customFormat="1" ht="12.75" customHeight="1">
      <c r="B622" s="82"/>
      <c r="C622" s="154"/>
      <c r="D622" s="82"/>
      <c r="E622" s="99"/>
    </row>
    <row r="623" spans="2:6" s="87" customFormat="1" ht="12.75" customHeight="1">
      <c r="B623" s="81" t="s">
        <v>361</v>
      </c>
      <c r="C623" s="101"/>
      <c r="D623" s="81"/>
      <c r="E623" s="99"/>
    </row>
    <row r="624" spans="2:6" s="87" customFormat="1" ht="12.75" customHeight="1">
      <c r="B624" s="81"/>
      <c r="C624" s="101"/>
      <c r="D624" s="81"/>
      <c r="E624" s="99"/>
    </row>
    <row r="625" spans="2:6" s="87" customFormat="1" ht="12.75" customHeight="1">
      <c r="B625" s="82" t="s">
        <v>83</v>
      </c>
      <c r="C625" s="154"/>
      <c r="D625" s="82"/>
      <c r="E625" s="99"/>
    </row>
    <row r="626" spans="2:6" s="87" customFormat="1" ht="12.75" customHeight="1">
      <c r="B626" s="81"/>
      <c r="C626" s="101"/>
      <c r="D626" s="81"/>
      <c r="E626" s="99"/>
    </row>
    <row r="627" spans="2:6" s="87" customFormat="1" ht="12.75" customHeight="1">
      <c r="B627" s="82" t="s">
        <v>362</v>
      </c>
      <c r="C627" s="157">
        <v>1</v>
      </c>
      <c r="D627" s="82" t="s">
        <v>65</v>
      </c>
      <c r="E627" s="99"/>
    </row>
    <row r="628" spans="2:6" s="87" customFormat="1" ht="12.75" customHeight="1">
      <c r="B628" s="82" t="s">
        <v>151</v>
      </c>
      <c r="C628" s="154">
        <v>0.8</v>
      </c>
      <c r="D628" s="82" t="s">
        <v>48</v>
      </c>
      <c r="E628" s="99"/>
    </row>
    <row r="629" spans="2:6" s="87" customFormat="1" ht="12.75" customHeight="1">
      <c r="B629" s="82" t="s">
        <v>153</v>
      </c>
      <c r="C629" s="154">
        <v>2.1</v>
      </c>
      <c r="D629" s="82" t="s">
        <v>48</v>
      </c>
      <c r="E629" s="99"/>
    </row>
    <row r="630" spans="2:6" s="87" customFormat="1" ht="12.75" customHeight="1">
      <c r="B630" s="82" t="s">
        <v>154</v>
      </c>
      <c r="C630" s="154">
        <f>(C628*C629)*C627</f>
        <v>1.6800000000000002</v>
      </c>
      <c r="D630" s="82" t="s">
        <v>16</v>
      </c>
      <c r="E630" s="99"/>
    </row>
    <row r="631" spans="2:6" s="87" customFormat="1" ht="12.75" customHeight="1">
      <c r="B631" s="82"/>
      <c r="C631" s="154"/>
      <c r="D631" s="82"/>
      <c r="E631" s="99"/>
    </row>
    <row r="632" spans="2:6" s="87" customFormat="1" ht="12.75" customHeight="1">
      <c r="B632" s="171" t="s">
        <v>363</v>
      </c>
      <c r="C632" s="172">
        <f>(C630)</f>
        <v>1.6800000000000002</v>
      </c>
      <c r="D632" s="171" t="s">
        <v>16</v>
      </c>
      <c r="E632" s="167">
        <v>70110059</v>
      </c>
      <c r="F632" s="163" t="s">
        <v>15</v>
      </c>
    </row>
    <row r="633" spans="2:6" s="87" customFormat="1" ht="12.75" customHeight="1">
      <c r="B633" s="81"/>
      <c r="C633" s="101"/>
      <c r="D633" s="81"/>
      <c r="E633" s="96"/>
      <c r="F633" s="124"/>
    </row>
    <row r="634" spans="2:6" s="87" customFormat="1" ht="12.75" customHeight="1">
      <c r="B634" s="82"/>
      <c r="C634" s="154"/>
      <c r="D634" s="82"/>
      <c r="E634" s="99"/>
    </row>
    <row r="635" spans="2:6" s="87" customFormat="1" ht="12.75" customHeight="1">
      <c r="B635" s="100" t="s">
        <v>364</v>
      </c>
      <c r="C635" s="143"/>
      <c r="D635" s="82"/>
    </row>
    <row r="636" spans="2:6" s="87" customFormat="1" ht="12.75" customHeight="1">
      <c r="B636" s="100"/>
      <c r="C636" s="101"/>
      <c r="D636" s="82"/>
    </row>
    <row r="637" spans="2:6" s="87" customFormat="1" ht="12.75" customHeight="1">
      <c r="B637" s="82" t="s">
        <v>365</v>
      </c>
      <c r="C637" s="81"/>
      <c r="D637" s="81"/>
    </row>
    <row r="638" spans="2:6" s="87" customFormat="1" ht="12.75" customHeight="1">
      <c r="B638" s="88"/>
      <c r="C638" s="82"/>
      <c r="D638" s="82"/>
    </row>
    <row r="639" spans="2:6" s="87" customFormat="1" ht="12.75" customHeight="1">
      <c r="B639" s="88" t="s">
        <v>366</v>
      </c>
      <c r="C639" s="82"/>
      <c r="D639" s="82"/>
    </row>
    <row r="640" spans="2:6" s="87" customFormat="1" ht="12.75" customHeight="1">
      <c r="B640" s="88"/>
      <c r="C640" s="82"/>
      <c r="D640" s="82"/>
    </row>
    <row r="641" spans="2:6" s="87" customFormat="1" ht="12.75" customHeight="1">
      <c r="B641" s="88" t="s">
        <v>403</v>
      </c>
      <c r="C641" s="82"/>
      <c r="D641" s="82"/>
    </row>
    <row r="642" spans="2:6" s="87" customFormat="1" ht="12.75" customHeight="1">
      <c r="B642" s="82" t="str">
        <f>B540</f>
        <v>Área total de das paredes de alvenaria</v>
      </c>
      <c r="C642" s="82">
        <f t="shared" ref="C642:D642" si="58">C540</f>
        <v>52.960000000000008</v>
      </c>
      <c r="D642" s="82" t="str">
        <f t="shared" si="58"/>
        <v>m²</v>
      </c>
    </row>
    <row r="643" spans="2:6" s="87" customFormat="1" ht="12.75" customHeight="1">
      <c r="B643" s="82" t="s">
        <v>262</v>
      </c>
      <c r="C643" s="154">
        <v>0.02</v>
      </c>
      <c r="D643" s="82" t="s">
        <v>48</v>
      </c>
    </row>
    <row r="644" spans="2:6" s="87" customFormat="1" ht="12.75" customHeight="1">
      <c r="B644" s="82" t="s">
        <v>154</v>
      </c>
      <c r="C644" s="154">
        <f>(C642*C643)</f>
        <v>1.0592000000000001</v>
      </c>
      <c r="D644" s="82" t="s">
        <v>34</v>
      </c>
    </row>
    <row r="645" spans="2:6" s="87" customFormat="1" ht="12.75" customHeight="1">
      <c r="B645" s="88"/>
      <c r="C645" s="82"/>
      <c r="D645" s="82"/>
    </row>
    <row r="646" spans="2:6" s="87" customFormat="1" ht="12.75" customHeight="1">
      <c r="B646" s="165" t="s">
        <v>367</v>
      </c>
      <c r="C646" s="165">
        <f>(C644)</f>
        <v>1.0592000000000001</v>
      </c>
      <c r="D646" s="166" t="s">
        <v>34</v>
      </c>
      <c r="E646" s="167">
        <v>87283</v>
      </c>
      <c r="F646" s="163" t="s">
        <v>25</v>
      </c>
    </row>
    <row r="647" spans="2:6" s="87" customFormat="1" ht="12.75" customHeight="1">
      <c r="B647" s="81"/>
      <c r="C647" s="101"/>
      <c r="D647" s="81"/>
      <c r="E647" s="99"/>
    </row>
    <row r="648" spans="2:6" s="87" customFormat="1" ht="12.75" customHeight="1">
      <c r="B648" s="81"/>
      <c r="C648" s="101"/>
      <c r="D648" s="81"/>
      <c r="E648" s="99"/>
    </row>
    <row r="649" spans="2:6" s="87" customFormat="1" ht="12.75" customHeight="1">
      <c r="B649" s="82" t="s">
        <v>88</v>
      </c>
      <c r="C649" s="81"/>
      <c r="D649" s="81"/>
    </row>
    <row r="650" spans="2:6" s="87" customFormat="1" ht="12.75" customHeight="1">
      <c r="B650" s="88"/>
      <c r="C650" s="82"/>
      <c r="D650" s="82"/>
    </row>
    <row r="651" spans="2:6" s="87" customFormat="1" ht="12.75" customHeight="1">
      <c r="B651" s="88" t="s">
        <v>368</v>
      </c>
      <c r="C651" s="82"/>
      <c r="D651" s="82"/>
    </row>
    <row r="652" spans="2:6" s="87" customFormat="1" ht="12.75" customHeight="1">
      <c r="B652" s="88"/>
      <c r="C652" s="82"/>
      <c r="D652" s="82"/>
    </row>
    <row r="653" spans="2:6" s="87" customFormat="1" ht="12.75" customHeight="1">
      <c r="B653" s="88" t="str">
        <f>B641</f>
        <v>Paredes</v>
      </c>
      <c r="C653" s="82"/>
      <c r="D653" s="82"/>
    </row>
    <row r="654" spans="2:6" s="87" customFormat="1" ht="12.75" customHeight="1">
      <c r="B654" s="82" t="str">
        <f>B642</f>
        <v>Área total de das paredes de alvenaria</v>
      </c>
      <c r="C654" s="154">
        <f>C642</f>
        <v>52.960000000000008</v>
      </c>
      <c r="D654" s="82" t="str">
        <f t="shared" ref="D654" si="59">D642</f>
        <v>m²</v>
      </c>
    </row>
    <row r="655" spans="2:6" s="87" customFormat="1" ht="12.75" customHeight="1">
      <c r="B655" s="82" t="s">
        <v>154</v>
      </c>
      <c r="C655" s="154">
        <f>(C654)</f>
        <v>52.960000000000008</v>
      </c>
      <c r="D655" s="82" t="s">
        <v>16</v>
      </c>
    </row>
    <row r="656" spans="2:6" s="87" customFormat="1" ht="12.75" customHeight="1">
      <c r="B656" s="82"/>
      <c r="C656" s="82"/>
      <c r="D656" s="82"/>
    </row>
    <row r="657" spans="2:6" s="87" customFormat="1" ht="12.75" customHeight="1">
      <c r="B657" s="165" t="s">
        <v>369</v>
      </c>
      <c r="C657" s="165">
        <f>(C655)</f>
        <v>52.960000000000008</v>
      </c>
      <c r="D657" s="166" t="s">
        <v>16</v>
      </c>
      <c r="E657" s="167">
        <v>70120002</v>
      </c>
      <c r="F657" s="163" t="s">
        <v>15</v>
      </c>
    </row>
    <row r="658" spans="2:6" s="87" customFormat="1" ht="12.75" customHeight="1">
      <c r="B658" s="81"/>
      <c r="C658" s="101"/>
      <c r="D658" s="81"/>
      <c r="E658" s="99"/>
    </row>
    <row r="659" spans="2:6" s="87" customFormat="1" ht="12.75" customHeight="1">
      <c r="B659" s="81"/>
      <c r="C659" s="101"/>
      <c r="D659" s="81"/>
      <c r="E659" s="99"/>
    </row>
    <row r="660" spans="2:6" s="87" customFormat="1" ht="12.75" customHeight="1">
      <c r="B660" s="82" t="s">
        <v>90</v>
      </c>
      <c r="C660" s="81"/>
      <c r="D660" s="81"/>
    </row>
    <row r="661" spans="2:6" s="87" customFormat="1" ht="12.75" customHeight="1">
      <c r="B661" s="88"/>
      <c r="C661" s="82"/>
      <c r="D661" s="82"/>
    </row>
    <row r="662" spans="2:6" s="87" customFormat="1" ht="12.75" customHeight="1">
      <c r="B662" s="88" t="s">
        <v>368</v>
      </c>
      <c r="C662" s="82"/>
      <c r="D662" s="82"/>
    </row>
    <row r="663" spans="2:6" s="87" customFormat="1" ht="12.75" customHeight="1">
      <c r="B663" s="88"/>
      <c r="C663" s="82"/>
      <c r="D663" s="82"/>
    </row>
    <row r="664" spans="2:6" s="87" customFormat="1" ht="12.75" customHeight="1">
      <c r="B664" s="88" t="str">
        <f>B641</f>
        <v>Paredes</v>
      </c>
      <c r="C664" s="82"/>
      <c r="D664" s="82"/>
    </row>
    <row r="665" spans="2:6" s="87" customFormat="1" ht="12.75" customHeight="1">
      <c r="B665" s="82" t="str">
        <f>B642</f>
        <v>Área total de das paredes de alvenaria</v>
      </c>
      <c r="C665" s="154">
        <f>C642</f>
        <v>52.960000000000008</v>
      </c>
      <c r="D665" s="82" t="str">
        <f>D642</f>
        <v>m²</v>
      </c>
    </row>
    <row r="666" spans="2:6" s="87" customFormat="1" ht="12.75" customHeight="1">
      <c r="B666" s="82" t="s">
        <v>154</v>
      </c>
      <c r="C666" s="154">
        <f>(C665)</f>
        <v>52.960000000000008</v>
      </c>
      <c r="D666" s="82" t="s">
        <v>16</v>
      </c>
    </row>
    <row r="667" spans="2:6" s="87" customFormat="1" ht="12.75" customHeight="1">
      <c r="B667" s="82"/>
      <c r="C667" s="82"/>
      <c r="D667" s="82"/>
    </row>
    <row r="668" spans="2:6" s="87" customFormat="1" ht="12.75" customHeight="1">
      <c r="B668" s="165" t="s">
        <v>370</v>
      </c>
      <c r="C668" s="165">
        <f>(C666)</f>
        <v>52.960000000000008</v>
      </c>
      <c r="D668" s="166" t="s">
        <v>16</v>
      </c>
      <c r="E668" s="167">
        <v>70120003</v>
      </c>
      <c r="F668" s="163" t="s">
        <v>15</v>
      </c>
    </row>
    <row r="669" spans="2:6" s="87" customFormat="1" ht="12.75" customHeight="1">
      <c r="B669" s="81"/>
      <c r="C669" s="101"/>
      <c r="D669" s="81"/>
      <c r="E669" s="99"/>
    </row>
    <row r="670" spans="2:6" s="87" customFormat="1" ht="12.75" customHeight="1">
      <c r="B670" s="81"/>
      <c r="C670" s="101"/>
      <c r="D670" s="81"/>
      <c r="E670" s="99"/>
    </row>
    <row r="671" spans="2:6" s="87" customFormat="1" ht="12.75" customHeight="1">
      <c r="B671" s="100" t="s">
        <v>371</v>
      </c>
      <c r="C671" s="143"/>
      <c r="D671" s="82"/>
    </row>
    <row r="672" spans="2:6" s="87" customFormat="1" ht="12.75" customHeight="1">
      <c r="B672" s="100"/>
      <c r="C672" s="101"/>
      <c r="D672" s="82"/>
    </row>
    <row r="673" spans="2:6" s="87" customFormat="1" ht="12.75" customHeight="1">
      <c r="B673" s="82" t="s">
        <v>94</v>
      </c>
      <c r="C673" s="81"/>
      <c r="D673" s="81"/>
    </row>
    <row r="674" spans="2:6" s="87" customFormat="1" ht="12.75" customHeight="1">
      <c r="B674" s="88"/>
      <c r="C674" s="82"/>
      <c r="D674" s="82"/>
    </row>
    <row r="675" spans="2:6" s="87" customFormat="1" ht="12.75" customHeight="1">
      <c r="B675" s="88" t="str">
        <f>B203</f>
        <v xml:space="preserve">Laje de Fundo </v>
      </c>
      <c r="C675" s="82"/>
      <c r="D675" s="82"/>
    </row>
    <row r="676" spans="2:6" s="87" customFormat="1" ht="12.75" customHeight="1">
      <c r="B676" s="82" t="s">
        <v>372</v>
      </c>
      <c r="C676" s="154">
        <v>23.4</v>
      </c>
      <c r="D676" s="82" t="s">
        <v>48</v>
      </c>
    </row>
    <row r="677" spans="2:6" s="87" customFormat="1" ht="12.75" customHeight="1">
      <c r="B677" s="82" t="s">
        <v>373</v>
      </c>
      <c r="C677" s="154">
        <v>8.4</v>
      </c>
      <c r="D677" s="82" t="s">
        <v>48</v>
      </c>
    </row>
    <row r="678" spans="2:6" s="87" customFormat="1" ht="12.75" customHeight="1">
      <c r="B678" s="82" t="s">
        <v>154</v>
      </c>
      <c r="C678" s="154">
        <f>(C676*C677)</f>
        <v>196.56</v>
      </c>
      <c r="D678" s="82" t="s">
        <v>16</v>
      </c>
    </row>
    <row r="679" spans="2:6" s="87" customFormat="1" ht="12.75" customHeight="1">
      <c r="B679" s="88"/>
      <c r="C679" s="82"/>
      <c r="D679" s="82"/>
    </row>
    <row r="680" spans="2:6" s="87" customFormat="1" ht="12.75" customHeight="1">
      <c r="B680" s="165" t="s">
        <v>374</v>
      </c>
      <c r="C680" s="165">
        <f>(C678)</f>
        <v>196.56</v>
      </c>
      <c r="D680" s="166" t="s">
        <v>16</v>
      </c>
      <c r="E680" s="167">
        <v>70120009</v>
      </c>
      <c r="F680" s="163" t="s">
        <v>15</v>
      </c>
    </row>
    <row r="681" spans="2:6" s="87" customFormat="1" ht="12.75" customHeight="1">
      <c r="B681" s="81"/>
      <c r="C681" s="101"/>
      <c r="D681" s="81"/>
      <c r="E681" s="99"/>
    </row>
    <row r="682" spans="2:6" s="87" customFormat="1" ht="12.75" customHeight="1">
      <c r="B682" s="81"/>
      <c r="C682" s="101"/>
      <c r="D682" s="81"/>
      <c r="E682" s="99"/>
    </row>
    <row r="683" spans="2:6" s="87" customFormat="1" ht="12.75" customHeight="1">
      <c r="B683" s="100" t="s">
        <v>375</v>
      </c>
      <c r="C683" s="143"/>
      <c r="D683" s="82"/>
    </row>
    <row r="684" spans="2:6" s="87" customFormat="1" ht="12.75" customHeight="1">
      <c r="B684" s="100"/>
      <c r="C684" s="101"/>
      <c r="D684" s="82"/>
    </row>
    <row r="685" spans="2:6" s="87" customFormat="1" ht="12.75" customHeight="1">
      <c r="B685" s="82" t="s">
        <v>98</v>
      </c>
      <c r="C685" s="81"/>
      <c r="D685" s="81"/>
    </row>
    <row r="686" spans="2:6" s="87" customFormat="1" ht="12.75" customHeight="1">
      <c r="B686" s="88"/>
      <c r="C686" s="82"/>
      <c r="D686" s="82"/>
    </row>
    <row r="687" spans="2:6" s="87" customFormat="1" ht="12.75" customHeight="1">
      <c r="B687" s="82" t="str">
        <f>B632</f>
        <v>Área total de porta metálica, 1 folha</v>
      </c>
      <c r="C687" s="82">
        <f>C632</f>
        <v>1.6800000000000002</v>
      </c>
      <c r="D687" s="82" t="str">
        <f>D632</f>
        <v>m²</v>
      </c>
    </row>
    <row r="688" spans="2:6" s="87" customFormat="1" ht="12.75" customHeight="1">
      <c r="B688" s="82" t="s">
        <v>376</v>
      </c>
      <c r="C688" s="82">
        <v>2</v>
      </c>
      <c r="D688" s="82" t="s">
        <v>65</v>
      </c>
    </row>
    <row r="689" spans="2:6" s="87" customFormat="1" ht="12.75" customHeight="1">
      <c r="B689" s="82" t="s">
        <v>154</v>
      </c>
      <c r="C689" s="82">
        <f>(C687*C688)</f>
        <v>3.3600000000000003</v>
      </c>
      <c r="D689" s="82" t="s">
        <v>16</v>
      </c>
    </row>
    <row r="690" spans="2:6" s="87" customFormat="1" ht="12.75" customHeight="1">
      <c r="B690" s="82"/>
      <c r="C690" s="154"/>
      <c r="D690" s="82"/>
    </row>
    <row r="691" spans="2:6" s="87" customFormat="1" ht="12.75" customHeight="1">
      <c r="B691" s="165" t="s">
        <v>377</v>
      </c>
      <c r="C691" s="165">
        <f>(C689)</f>
        <v>3.3600000000000003</v>
      </c>
      <c r="D691" s="166" t="s">
        <v>16</v>
      </c>
      <c r="E691" s="167">
        <v>70120044</v>
      </c>
      <c r="F691" s="163" t="s">
        <v>15</v>
      </c>
    </row>
    <row r="692" spans="2:6" s="87" customFormat="1" ht="12.75" customHeight="1">
      <c r="B692" s="81"/>
      <c r="C692" s="101"/>
      <c r="D692" s="81"/>
      <c r="E692" s="99"/>
    </row>
    <row r="693" spans="2:6" s="87" customFormat="1" ht="12.75" customHeight="1">
      <c r="B693" s="81"/>
      <c r="C693" s="101"/>
      <c r="D693" s="81"/>
      <c r="E693" s="99"/>
    </row>
    <row r="694" spans="2:6" s="87" customFormat="1" ht="12.75" customHeight="1">
      <c r="B694" s="82" t="s">
        <v>100</v>
      </c>
      <c r="C694" s="81"/>
      <c r="D694" s="81"/>
    </row>
    <row r="695" spans="2:6" s="87" customFormat="1" ht="12.75" customHeight="1">
      <c r="B695" s="88"/>
      <c r="C695" s="82"/>
      <c r="D695" s="82"/>
    </row>
    <row r="696" spans="2:6" s="87" customFormat="1" ht="12.75" customHeight="1">
      <c r="B696" s="88" t="s">
        <v>378</v>
      </c>
      <c r="C696" s="82"/>
      <c r="D696" s="82"/>
    </row>
    <row r="697" spans="2:6" s="87" customFormat="1" ht="12.75" customHeight="1">
      <c r="B697" s="88" t="s">
        <v>379</v>
      </c>
      <c r="C697" s="82"/>
      <c r="D697" s="82"/>
    </row>
    <row r="698" spans="2:6" s="87" customFormat="1" ht="12.75" customHeight="1">
      <c r="B698" s="82"/>
      <c r="C698" s="82"/>
      <c r="D698" s="82"/>
    </row>
    <row r="699" spans="2:6" s="87" customFormat="1" ht="12.75" customHeight="1">
      <c r="B699" s="88" t="str">
        <f>B641</f>
        <v>Paredes</v>
      </c>
      <c r="C699" s="82"/>
      <c r="D699" s="82"/>
    </row>
    <row r="700" spans="2:6" s="87" customFormat="1" ht="12.75" customHeight="1">
      <c r="B700" s="82" t="str">
        <f>B642</f>
        <v>Área total de das paredes de alvenaria</v>
      </c>
      <c r="C700" s="154">
        <f>C642</f>
        <v>52.960000000000008</v>
      </c>
      <c r="D700" s="82" t="str">
        <f>D642</f>
        <v>m²</v>
      </c>
    </row>
    <row r="701" spans="2:6" s="87" customFormat="1" ht="12.75" customHeight="1">
      <c r="B701" s="82" t="s">
        <v>376</v>
      </c>
      <c r="C701" s="157">
        <v>2</v>
      </c>
      <c r="D701" s="82" t="s">
        <v>65</v>
      </c>
    </row>
    <row r="702" spans="2:6" s="87" customFormat="1" ht="12.75" customHeight="1">
      <c r="B702" s="82" t="s">
        <v>154</v>
      </c>
      <c r="C702" s="154">
        <f>(C700*C701)</f>
        <v>105.92000000000002</v>
      </c>
      <c r="D702" s="82" t="s">
        <v>16</v>
      </c>
    </row>
    <row r="703" spans="2:6" s="87" customFormat="1" ht="12.75" customHeight="1">
      <c r="B703" s="82"/>
      <c r="C703" s="154"/>
      <c r="D703" s="82"/>
    </row>
    <row r="704" spans="2:6" s="87" customFormat="1" ht="12.75" customHeight="1">
      <c r="B704" s="88" t="s">
        <v>418</v>
      </c>
      <c r="C704" s="154"/>
      <c r="D704" s="82"/>
    </row>
    <row r="705" spans="2:6" s="87" customFormat="1" ht="12.75" customHeight="1">
      <c r="B705" s="82" t="s">
        <v>419</v>
      </c>
      <c r="C705" s="154">
        <f>(C248+C255+C262+C269+C276+C283)</f>
        <v>293.39999999999998</v>
      </c>
      <c r="D705" s="82" t="s">
        <v>16</v>
      </c>
    </row>
    <row r="706" spans="2:6" s="87" customFormat="1" ht="12.75" customHeight="1">
      <c r="B706" s="82" t="s">
        <v>444</v>
      </c>
      <c r="C706" s="157">
        <v>1</v>
      </c>
      <c r="D706" s="82" t="s">
        <v>65</v>
      </c>
    </row>
    <row r="707" spans="2:6" s="87" customFormat="1" ht="12.75" customHeight="1">
      <c r="B707" s="82" t="s">
        <v>154</v>
      </c>
      <c r="C707" s="154">
        <f>(C705*C706)</f>
        <v>293.39999999999998</v>
      </c>
      <c r="D707" s="82" t="s">
        <v>16</v>
      </c>
    </row>
    <row r="708" spans="2:6" s="87" customFormat="1" ht="12.75" customHeight="1">
      <c r="B708" s="82"/>
      <c r="C708" s="154"/>
      <c r="D708" s="82"/>
    </row>
    <row r="709" spans="2:6" s="87" customFormat="1" ht="12.75" customHeight="1">
      <c r="B709" s="165" t="s">
        <v>380</v>
      </c>
      <c r="C709" s="165">
        <f>(C702+C707)</f>
        <v>399.32</v>
      </c>
      <c r="D709" s="166" t="s">
        <v>16</v>
      </c>
      <c r="E709" s="167">
        <v>70120050</v>
      </c>
      <c r="F709" s="163" t="s">
        <v>15</v>
      </c>
    </row>
    <row r="710" spans="2:6" s="87" customFormat="1" ht="12.75" customHeight="1">
      <c r="B710" s="81"/>
      <c r="C710" s="101"/>
      <c r="D710" s="81"/>
      <c r="E710" s="99"/>
    </row>
    <row r="711" spans="2:6" s="87" customFormat="1" ht="12.75" customHeight="1">
      <c r="B711" s="81"/>
      <c r="C711" s="101"/>
      <c r="D711" s="81"/>
      <c r="E711" s="99"/>
    </row>
    <row r="712" spans="2:6" s="87" customFormat="1" ht="12.75" customHeight="1">
      <c r="B712" s="82" t="s">
        <v>381</v>
      </c>
      <c r="C712" s="81"/>
      <c r="D712" s="81"/>
    </row>
    <row r="713" spans="2:6" s="87" customFormat="1" ht="12.75" customHeight="1">
      <c r="B713" s="88"/>
      <c r="C713" s="82"/>
      <c r="D713" s="82"/>
    </row>
    <row r="714" spans="2:6" s="87" customFormat="1" ht="12.75" customHeight="1">
      <c r="B714" s="88" t="s">
        <v>382</v>
      </c>
      <c r="C714" s="82"/>
      <c r="D714" s="82"/>
    </row>
    <row r="715" spans="2:6" s="87" customFormat="1" ht="12.75" customHeight="1">
      <c r="B715" s="82" t="s">
        <v>151</v>
      </c>
      <c r="C715" s="154">
        <v>4.5999999999999996</v>
      </c>
      <c r="D715" s="82" t="s">
        <v>48</v>
      </c>
    </row>
    <row r="716" spans="2:6" s="87" customFormat="1" ht="12.75" customHeight="1">
      <c r="B716" s="82" t="s">
        <v>158</v>
      </c>
      <c r="C716" s="154">
        <v>2.6</v>
      </c>
      <c r="D716" s="82" t="s">
        <v>48</v>
      </c>
    </row>
    <row r="717" spans="2:6" s="87" customFormat="1" ht="12.75" customHeight="1">
      <c r="B717" s="82" t="s">
        <v>153</v>
      </c>
      <c r="C717" s="154">
        <v>2.8</v>
      </c>
      <c r="D717" s="82" t="s">
        <v>48</v>
      </c>
    </row>
    <row r="718" spans="2:6" s="87" customFormat="1" ht="12.75" customHeight="1">
      <c r="B718" s="82" t="s">
        <v>383</v>
      </c>
      <c r="C718" s="154">
        <f>C632</f>
        <v>1.6800000000000002</v>
      </c>
      <c r="D718" s="154" t="str">
        <f>D632</f>
        <v>m²</v>
      </c>
    </row>
    <row r="719" spans="2:6" s="87" customFormat="1" ht="12.75" customHeight="1">
      <c r="B719" s="82" t="s">
        <v>384</v>
      </c>
      <c r="C719" s="154">
        <f>C580</f>
        <v>1.68</v>
      </c>
      <c r="D719" s="154" t="str">
        <f>D580</f>
        <v>m²</v>
      </c>
    </row>
    <row r="720" spans="2:6" s="87" customFormat="1" ht="12.75" customHeight="1">
      <c r="B720" s="82" t="s">
        <v>154</v>
      </c>
      <c r="C720" s="154">
        <f>((C715*C717*2)+(C716*C717*2)+(C715*C716))-C718-C719</f>
        <v>48.919999999999995</v>
      </c>
      <c r="D720" s="82" t="s">
        <v>16</v>
      </c>
    </row>
    <row r="721" spans="2:6" s="87" customFormat="1" ht="12.75" customHeight="1">
      <c r="B721" s="82"/>
      <c r="C721" s="154"/>
      <c r="D721" s="82"/>
    </row>
    <row r="722" spans="2:6" s="87" customFormat="1" ht="12.75" customHeight="1">
      <c r="B722" s="165" t="s">
        <v>385</v>
      </c>
      <c r="C722" s="165">
        <f>C720</f>
        <v>48.919999999999995</v>
      </c>
      <c r="D722" s="166" t="str">
        <f>D720</f>
        <v>m²</v>
      </c>
      <c r="E722" s="167">
        <v>70120048</v>
      </c>
      <c r="F722" s="163" t="s">
        <v>15</v>
      </c>
    </row>
    <row r="723" spans="2:6" s="87" customFormat="1" ht="12.75" customHeight="1">
      <c r="B723" s="81"/>
      <c r="C723" s="101"/>
      <c r="D723" s="81"/>
      <c r="E723" s="99"/>
    </row>
    <row r="724" spans="2:6" s="87" customFormat="1" ht="12.75" customHeight="1">
      <c r="B724" s="81"/>
      <c r="C724" s="101"/>
      <c r="D724" s="81"/>
      <c r="E724" s="99"/>
    </row>
    <row r="725" spans="2:6" s="87" customFormat="1" ht="12.75" customHeight="1">
      <c r="B725" s="100" t="s">
        <v>386</v>
      </c>
      <c r="C725" s="143"/>
      <c r="D725" s="82"/>
    </row>
    <row r="726" spans="2:6" s="87" customFormat="1" ht="12.75" customHeight="1">
      <c r="B726" s="100"/>
      <c r="C726" s="101"/>
      <c r="D726" s="82"/>
    </row>
    <row r="727" spans="2:6" s="87" customFormat="1" ht="12.75" customHeight="1">
      <c r="B727" s="82" t="s">
        <v>105</v>
      </c>
      <c r="C727" s="81"/>
      <c r="D727" s="81"/>
    </row>
    <row r="728" spans="2:6" s="87" customFormat="1" ht="12.75" customHeight="1">
      <c r="B728" s="88"/>
      <c r="C728" s="82"/>
      <c r="D728" s="82"/>
    </row>
    <row r="729" spans="2:6" s="87" customFormat="1" ht="12.75" customHeight="1">
      <c r="B729" s="88" t="s">
        <v>387</v>
      </c>
      <c r="C729" s="82"/>
      <c r="D729" s="82"/>
    </row>
    <row r="730" spans="2:6" s="87" customFormat="1" ht="12.75" customHeight="1">
      <c r="B730" s="88"/>
      <c r="C730" s="82"/>
      <c r="D730" s="82"/>
    </row>
    <row r="731" spans="2:6" s="87" customFormat="1" ht="12.75" customHeight="1">
      <c r="B731" s="88" t="str">
        <f>B237</f>
        <v xml:space="preserve">Laje de Fundo </v>
      </c>
      <c r="C731" s="82"/>
      <c r="D731" s="82"/>
    </row>
    <row r="732" spans="2:6" s="87" customFormat="1" ht="12.75" customHeight="1">
      <c r="B732" s="82" t="str">
        <f>B238</f>
        <v>Comprimento</v>
      </c>
      <c r="C732" s="154">
        <f t="shared" ref="C732:D734" si="60">C238</f>
        <v>24.6</v>
      </c>
      <c r="D732" s="82" t="str">
        <f t="shared" si="60"/>
        <v>m</v>
      </c>
    </row>
    <row r="733" spans="2:6" s="87" customFormat="1" ht="12.75" customHeight="1">
      <c r="B733" s="82" t="str">
        <f>B239</f>
        <v>Largura</v>
      </c>
      <c r="C733" s="154">
        <f t="shared" si="60"/>
        <v>9.6</v>
      </c>
      <c r="D733" s="82" t="str">
        <f t="shared" si="60"/>
        <v>m</v>
      </c>
    </row>
    <row r="734" spans="2:6" s="87" customFormat="1" ht="12.75" customHeight="1">
      <c r="B734" s="82" t="str">
        <f>B240</f>
        <v>Altura</v>
      </c>
      <c r="C734" s="154">
        <f t="shared" si="60"/>
        <v>0.2</v>
      </c>
      <c r="D734" s="82" t="str">
        <f t="shared" si="60"/>
        <v>m</v>
      </c>
    </row>
    <row r="735" spans="2:6" s="87" customFormat="1" ht="12.75" customHeight="1">
      <c r="B735" s="82" t="s">
        <v>154</v>
      </c>
      <c r="C735" s="154">
        <f>(C732*C734*1)+(C733*C734*1)</f>
        <v>6.8400000000000007</v>
      </c>
      <c r="D735" s="82" t="s">
        <v>16</v>
      </c>
    </row>
    <row r="736" spans="2:6" s="87" customFormat="1" ht="12.75" customHeight="1">
      <c r="B736" s="82"/>
      <c r="C736" s="82"/>
      <c r="D736" s="82"/>
    </row>
    <row r="737" spans="2:6" s="87" customFormat="1" ht="12.75" customHeight="1">
      <c r="B737" s="88" t="str">
        <f t="shared" ref="B737:D740" si="61">B285</f>
        <v>Bloco das Brocas</v>
      </c>
      <c r="C737" s="82">
        <f t="shared" si="61"/>
        <v>2</v>
      </c>
      <c r="D737" s="82" t="str">
        <f t="shared" si="61"/>
        <v>unid</v>
      </c>
    </row>
    <row r="738" spans="2:6" s="87" customFormat="1" ht="12.75" customHeight="1">
      <c r="B738" s="82" t="str">
        <f t="shared" si="61"/>
        <v>Comprimento</v>
      </c>
      <c r="C738" s="154">
        <f t="shared" si="61"/>
        <v>1</v>
      </c>
      <c r="D738" s="82" t="str">
        <f t="shared" si="61"/>
        <v>m</v>
      </c>
    </row>
    <row r="739" spans="2:6" s="87" customFormat="1" ht="12.75" customHeight="1">
      <c r="B739" s="82" t="str">
        <f t="shared" si="61"/>
        <v>Largura</v>
      </c>
      <c r="C739" s="154">
        <f t="shared" si="61"/>
        <v>0.6</v>
      </c>
      <c r="D739" s="82" t="str">
        <f t="shared" si="61"/>
        <v>m</v>
      </c>
    </row>
    <row r="740" spans="2:6" s="87" customFormat="1" ht="12.75" customHeight="1">
      <c r="B740" s="82" t="str">
        <f t="shared" si="61"/>
        <v>Altura</v>
      </c>
      <c r="C740" s="154">
        <f t="shared" si="61"/>
        <v>0.5</v>
      </c>
      <c r="D740" s="82" t="str">
        <f t="shared" si="61"/>
        <v>m</v>
      </c>
    </row>
    <row r="741" spans="2:6" s="87" customFormat="1" ht="12.75" customHeight="1">
      <c r="B741" s="82" t="s">
        <v>154</v>
      </c>
      <c r="C741" s="154">
        <f>((C738*C740*2)+(C739*C740*2))*C737</f>
        <v>3.2</v>
      </c>
      <c r="D741" s="82" t="s">
        <v>16</v>
      </c>
    </row>
    <row r="742" spans="2:6" s="87" customFormat="1" ht="12.75" customHeight="1">
      <c r="B742" s="82"/>
      <c r="C742" s="82"/>
      <c r="D742" s="82"/>
    </row>
    <row r="743" spans="2:6" s="87" customFormat="1" ht="12.75" customHeight="1">
      <c r="B743" s="88" t="str">
        <f>B291</f>
        <v>Poço de Drenagem</v>
      </c>
      <c r="C743" s="82"/>
      <c r="D743" s="82"/>
    </row>
    <row r="744" spans="2:6" s="87" customFormat="1" ht="12.75" customHeight="1">
      <c r="B744" s="88" t="str">
        <f>B292</f>
        <v>Paredes Externas</v>
      </c>
      <c r="C744" s="82">
        <f>C292</f>
        <v>2</v>
      </c>
      <c r="D744" s="82" t="str">
        <f>D292</f>
        <v>unid</v>
      </c>
    </row>
    <row r="745" spans="2:6" s="87" customFormat="1" ht="12.75" customHeight="1">
      <c r="B745" s="82" t="str">
        <f>B293</f>
        <v>Comprimento</v>
      </c>
      <c r="C745" s="154">
        <f>C293</f>
        <v>0.7</v>
      </c>
      <c r="D745" s="82" t="str">
        <f>D293</f>
        <v>m</v>
      </c>
    </row>
    <row r="746" spans="2:6" s="87" customFormat="1" ht="12.75" customHeight="1">
      <c r="B746" s="88" t="str">
        <f>B295</f>
        <v>Paredes Internas</v>
      </c>
      <c r="C746" s="82">
        <f>C295</f>
        <v>2</v>
      </c>
      <c r="D746" s="82" t="str">
        <f>D295</f>
        <v>unid</v>
      </c>
    </row>
    <row r="747" spans="2:6" s="87" customFormat="1" ht="12.75" customHeight="1">
      <c r="B747" s="82" t="str">
        <f>B298</f>
        <v>Altura</v>
      </c>
      <c r="C747" s="154">
        <f>C298</f>
        <v>0.3</v>
      </c>
      <c r="D747" s="82" t="str">
        <f>D298</f>
        <v>m</v>
      </c>
    </row>
    <row r="748" spans="2:6" s="87" customFormat="1" ht="12.75" customHeight="1">
      <c r="B748" s="82" t="s">
        <v>154</v>
      </c>
      <c r="C748" s="154">
        <f>(C745*C747*(C744+C746))</f>
        <v>0.84</v>
      </c>
      <c r="D748" s="82" t="s">
        <v>16</v>
      </c>
    </row>
    <row r="749" spans="2:6" s="87" customFormat="1" ht="12.75" customHeight="1">
      <c r="B749" s="82"/>
      <c r="C749" s="82"/>
      <c r="D749" s="82"/>
    </row>
    <row r="750" spans="2:6" s="87" customFormat="1" ht="12.75" customHeight="1">
      <c r="B750" s="165" t="s">
        <v>388</v>
      </c>
      <c r="C750" s="165">
        <f>(C735+C741+C748)</f>
        <v>10.88</v>
      </c>
      <c r="D750" s="166" t="s">
        <v>16</v>
      </c>
      <c r="E750" s="167">
        <v>98557</v>
      </c>
      <c r="F750" s="163" t="s">
        <v>25</v>
      </c>
    </row>
    <row r="751" spans="2:6" s="87" customFormat="1" ht="12.75" customHeight="1">
      <c r="B751" s="81"/>
      <c r="C751" s="101"/>
      <c r="D751" s="81"/>
      <c r="E751" s="99"/>
    </row>
    <row r="752" spans="2:6" s="87" customFormat="1" ht="12.75" customHeight="1">
      <c r="B752" s="81"/>
      <c r="C752" s="101"/>
      <c r="D752" s="81"/>
      <c r="E752" s="99"/>
    </row>
    <row r="753" spans="2:4" s="87" customFormat="1" ht="12.75" customHeight="1">
      <c r="B753" s="82" t="s">
        <v>421</v>
      </c>
      <c r="C753" s="81"/>
      <c r="D753" s="81"/>
    </row>
    <row r="754" spans="2:4" s="87" customFormat="1" ht="12.75" customHeight="1">
      <c r="B754" s="88"/>
      <c r="C754" s="82"/>
      <c r="D754" s="82"/>
    </row>
    <row r="755" spans="2:4" s="87" customFormat="1" ht="12.75" customHeight="1">
      <c r="B755" s="88" t="s">
        <v>257</v>
      </c>
      <c r="C755" s="82">
        <v>1</v>
      </c>
      <c r="D755" s="82" t="s">
        <v>65</v>
      </c>
    </row>
    <row r="756" spans="2:4" s="87" customFormat="1" ht="12.75" customHeight="1">
      <c r="B756" s="88" t="s">
        <v>305</v>
      </c>
      <c r="C756" s="82"/>
      <c r="D756" s="82"/>
    </row>
    <row r="757" spans="2:4" s="87" customFormat="1" ht="12.75" customHeight="1">
      <c r="B757" s="88" t="s">
        <v>151</v>
      </c>
      <c r="C757" s="82">
        <v>4.2300000000000004</v>
      </c>
      <c r="D757" s="82" t="s">
        <v>48</v>
      </c>
    </row>
    <row r="758" spans="2:4" s="87" customFormat="1" ht="12.75" customHeight="1">
      <c r="B758" s="82" t="s">
        <v>158</v>
      </c>
      <c r="C758" s="154">
        <v>1</v>
      </c>
      <c r="D758" s="82" t="s">
        <v>48</v>
      </c>
    </row>
    <row r="759" spans="2:4" s="87" customFormat="1" ht="12.75" customHeight="1">
      <c r="B759" s="82" t="s">
        <v>153</v>
      </c>
      <c r="C759" s="154">
        <v>0.15</v>
      </c>
      <c r="D759" s="82" t="s">
        <v>48</v>
      </c>
    </row>
    <row r="760" spans="2:4" s="87" customFormat="1" ht="12.75" customHeight="1">
      <c r="B760" s="82" t="s">
        <v>306</v>
      </c>
      <c r="C760" s="154">
        <v>11</v>
      </c>
      <c r="D760" s="82" t="s">
        <v>65</v>
      </c>
    </row>
    <row r="761" spans="2:4" s="87" customFormat="1" ht="12.75" customHeight="1">
      <c r="B761" s="82" t="s">
        <v>151</v>
      </c>
      <c r="C761" s="154">
        <v>1</v>
      </c>
      <c r="D761" s="82" t="s">
        <v>48</v>
      </c>
    </row>
    <row r="762" spans="2:4" s="87" customFormat="1" ht="12.75" customHeight="1">
      <c r="B762" s="82" t="s">
        <v>158</v>
      </c>
      <c r="C762" s="82">
        <v>0.3</v>
      </c>
      <c r="D762" s="82" t="s">
        <v>48</v>
      </c>
    </row>
    <row r="763" spans="2:4" s="87" customFormat="1" ht="12.75" customHeight="1">
      <c r="B763" s="88" t="s">
        <v>153</v>
      </c>
      <c r="C763" s="82">
        <v>0.18</v>
      </c>
      <c r="D763" s="82" t="s">
        <v>48</v>
      </c>
    </row>
    <row r="764" spans="2:4" s="87" customFormat="1" ht="12.75" customHeight="1">
      <c r="B764" s="82" t="s">
        <v>154</v>
      </c>
      <c r="C764" s="154">
        <f>((C757*C759*2)+(C761*C763*C760)+(C761*C762*C760)+(0.55*C761)+(((C762*C763)/2)*2*C760))*C755</f>
        <v>7.6929999999999996</v>
      </c>
      <c r="D764" s="82" t="s">
        <v>16</v>
      </c>
    </row>
    <row r="765" spans="2:4" s="87" customFormat="1" ht="12.75" customHeight="1">
      <c r="B765" s="82"/>
      <c r="C765" s="154"/>
      <c r="D765" s="82"/>
    </row>
    <row r="766" spans="2:4" s="87" customFormat="1" ht="12.75" customHeight="1">
      <c r="B766" s="82" t="s">
        <v>422</v>
      </c>
      <c r="C766" s="154"/>
      <c r="D766" s="82"/>
    </row>
    <row r="767" spans="2:4" s="87" customFormat="1" ht="12.75" customHeight="1">
      <c r="B767" s="82" t="s">
        <v>252</v>
      </c>
      <c r="C767" s="154">
        <v>64.400000000000006</v>
      </c>
      <c r="D767" s="82" t="s">
        <v>48</v>
      </c>
    </row>
    <row r="768" spans="2:4" s="87" customFormat="1" ht="12.75" customHeight="1">
      <c r="B768" s="82" t="s">
        <v>153</v>
      </c>
      <c r="C768" s="154">
        <v>2</v>
      </c>
      <c r="D768" s="82" t="s">
        <v>48</v>
      </c>
    </row>
    <row r="769" spans="2:4" s="87" customFormat="1" ht="12.75" customHeight="1">
      <c r="B769" s="88" t="s">
        <v>154</v>
      </c>
      <c r="C769" s="154">
        <f>(C767*C768)</f>
        <v>128.80000000000001</v>
      </c>
      <c r="D769" s="82" t="s">
        <v>16</v>
      </c>
    </row>
    <row r="770" spans="2:4" s="87" customFormat="1" ht="12.75" customHeight="1">
      <c r="B770" s="88"/>
      <c r="C770" s="82"/>
      <c r="D770" s="82"/>
    </row>
    <row r="771" spans="2:4" s="87" customFormat="1" ht="12.75" customHeight="1">
      <c r="B771" s="82" t="s">
        <v>307</v>
      </c>
      <c r="C771" s="154">
        <v>1</v>
      </c>
      <c r="D771" s="82" t="s">
        <v>65</v>
      </c>
    </row>
    <row r="772" spans="2:4" s="87" customFormat="1" ht="12.75" customHeight="1">
      <c r="B772" s="88" t="s">
        <v>151</v>
      </c>
      <c r="C772" s="154">
        <v>2.4</v>
      </c>
      <c r="D772" s="82" t="s">
        <v>48</v>
      </c>
    </row>
    <row r="773" spans="2:4" s="87" customFormat="1" ht="12.75" customHeight="1">
      <c r="B773" s="82" t="s">
        <v>158</v>
      </c>
      <c r="C773" s="154">
        <v>1.2</v>
      </c>
      <c r="D773" s="82" t="s">
        <v>48</v>
      </c>
    </row>
    <row r="774" spans="2:4" s="87" customFormat="1" ht="12.75" customHeight="1">
      <c r="B774" s="82" t="s">
        <v>153</v>
      </c>
      <c r="C774" s="154">
        <v>0.15</v>
      </c>
      <c r="D774" s="82" t="s">
        <v>48</v>
      </c>
    </row>
    <row r="775" spans="2:4" s="87" customFormat="1" ht="12.75" customHeight="1">
      <c r="B775" s="82" t="s">
        <v>154</v>
      </c>
      <c r="C775" s="154">
        <f>((C772*C774*1)+(C773*C774*1))*C771</f>
        <v>0.54</v>
      </c>
      <c r="D775" s="82" t="s">
        <v>16</v>
      </c>
    </row>
    <row r="776" spans="2:4" s="87" customFormat="1" ht="12.75" customHeight="1">
      <c r="B776" s="82"/>
      <c r="C776" s="81"/>
      <c r="D776" s="81"/>
    </row>
    <row r="777" spans="2:4" s="87" customFormat="1" ht="12.75" customHeight="1">
      <c r="B777" s="88" t="s">
        <v>311</v>
      </c>
      <c r="C777" s="82">
        <v>5</v>
      </c>
      <c r="D777" s="82" t="s">
        <v>65</v>
      </c>
    </row>
    <row r="778" spans="2:4" s="87" customFormat="1" ht="12.75" customHeight="1">
      <c r="B778" s="88" t="s">
        <v>312</v>
      </c>
      <c r="C778" s="154">
        <v>3.5</v>
      </c>
      <c r="D778" s="82" t="s">
        <v>48</v>
      </c>
    </row>
    <row r="779" spans="2:4" s="87" customFormat="1" ht="12.75" customHeight="1">
      <c r="B779" s="88" t="s">
        <v>153</v>
      </c>
      <c r="C779" s="154">
        <v>1</v>
      </c>
      <c r="D779" s="82" t="s">
        <v>48</v>
      </c>
    </row>
    <row r="780" spans="2:4" s="87" customFormat="1" ht="12.75" customHeight="1">
      <c r="B780" s="88" t="s">
        <v>154</v>
      </c>
      <c r="C780" s="154">
        <f>(2*PI()*(C778/2)*C779)*C777</f>
        <v>54.977871437821378</v>
      </c>
      <c r="D780" s="82" t="s">
        <v>16</v>
      </c>
    </row>
    <row r="781" spans="2:4" s="87" customFormat="1" ht="12.75" customHeight="1">
      <c r="B781" s="82"/>
      <c r="C781" s="154"/>
      <c r="D781" s="82"/>
    </row>
    <row r="782" spans="2:4" s="87" customFormat="1" ht="12.75" customHeight="1">
      <c r="B782" s="82" t="s">
        <v>423</v>
      </c>
      <c r="C782" s="154"/>
      <c r="D782" s="82"/>
    </row>
    <row r="783" spans="2:4" s="87" customFormat="1" ht="12.75" customHeight="1">
      <c r="B783" s="82" t="s">
        <v>424</v>
      </c>
      <c r="C783" s="154">
        <v>189.52</v>
      </c>
      <c r="D783" s="82" t="s">
        <v>16</v>
      </c>
    </row>
    <row r="784" spans="2:4" s="87" customFormat="1" ht="12.75" customHeight="1">
      <c r="B784" s="82" t="s">
        <v>425</v>
      </c>
      <c r="C784" s="154">
        <f>C775</f>
        <v>0.54</v>
      </c>
      <c r="D784" s="82" t="s">
        <v>16</v>
      </c>
    </row>
    <row r="785" spans="2:6" s="87" customFormat="1" ht="12.75" customHeight="1">
      <c r="B785" s="82" t="s">
        <v>426</v>
      </c>
      <c r="C785" s="154">
        <f>C780</f>
        <v>54.977871437821378</v>
      </c>
      <c r="D785" s="82" t="s">
        <v>16</v>
      </c>
    </row>
    <row r="786" spans="2:6" s="87" customFormat="1" ht="12.75" customHeight="1">
      <c r="B786" s="88" t="s">
        <v>154</v>
      </c>
      <c r="C786" s="154">
        <f>(C783-C784-C785)</f>
        <v>134.00212856217865</v>
      </c>
      <c r="D786" s="82" t="s">
        <v>16</v>
      </c>
    </row>
    <row r="787" spans="2:6" s="87" customFormat="1" ht="12.75" customHeight="1">
      <c r="B787" s="82"/>
      <c r="C787" s="154"/>
      <c r="D787" s="82"/>
    </row>
    <row r="788" spans="2:6" s="87" customFormat="1" ht="12.75" customHeight="1">
      <c r="B788" s="82" t="s">
        <v>253</v>
      </c>
      <c r="C788" s="154"/>
      <c r="D788" s="82"/>
    </row>
    <row r="789" spans="2:6" s="87" customFormat="1" ht="12.75" customHeight="1">
      <c r="B789" s="82" t="s">
        <v>151</v>
      </c>
      <c r="C789" s="154">
        <v>2.6</v>
      </c>
      <c r="D789" s="82" t="s">
        <v>48</v>
      </c>
    </row>
    <row r="790" spans="2:6" s="87" customFormat="1" ht="12.75" customHeight="1">
      <c r="B790" s="82" t="s">
        <v>158</v>
      </c>
      <c r="C790" s="154">
        <v>4.5999999999999996</v>
      </c>
      <c r="D790" s="82" t="s">
        <v>48</v>
      </c>
    </row>
    <row r="791" spans="2:6" s="87" customFormat="1" ht="12.75" customHeight="1">
      <c r="B791" s="82" t="s">
        <v>153</v>
      </c>
      <c r="C791" s="82">
        <v>1.5</v>
      </c>
      <c r="D791" s="82" t="s">
        <v>48</v>
      </c>
    </row>
    <row r="792" spans="2:6" s="87" customFormat="1" ht="12.75" customHeight="1">
      <c r="B792" s="88" t="s">
        <v>154</v>
      </c>
      <c r="C792" s="154">
        <f>(C789*C791*2)+(C790*C791*2)+(C789*C790)</f>
        <v>33.56</v>
      </c>
      <c r="D792" s="82" t="s">
        <v>16</v>
      </c>
    </row>
    <row r="793" spans="2:6" s="87" customFormat="1" ht="12.75" customHeight="1">
      <c r="B793" s="88"/>
      <c r="C793" s="82"/>
      <c r="D793" s="82"/>
    </row>
    <row r="794" spans="2:6" s="87" customFormat="1" ht="12.75" customHeight="1">
      <c r="B794" s="165" t="s">
        <v>427</v>
      </c>
      <c r="C794" s="165">
        <f>(C764+C769+C775+C780+C786+C792)</f>
        <v>359.57300000000004</v>
      </c>
      <c r="D794" s="166" t="s">
        <v>16</v>
      </c>
      <c r="E794" s="167"/>
      <c r="F794" s="163" t="s">
        <v>428</v>
      </c>
    </row>
    <row r="795" spans="2:6" s="87" customFormat="1" ht="12.75" customHeight="1">
      <c r="B795" s="81"/>
      <c r="C795" s="101"/>
      <c r="D795" s="81"/>
      <c r="E795" s="99"/>
    </row>
    <row r="796" spans="2:6" s="87" customFormat="1" ht="12.75" customHeight="1">
      <c r="B796" s="81"/>
      <c r="C796" s="101"/>
      <c r="D796" s="81"/>
      <c r="E796" s="99"/>
    </row>
    <row r="797" spans="2:6" s="87" customFormat="1" ht="12.75" customHeight="1">
      <c r="B797" s="81" t="s">
        <v>389</v>
      </c>
      <c r="C797" s="101"/>
      <c r="D797" s="81"/>
      <c r="E797" s="99"/>
    </row>
    <row r="798" spans="2:6" s="87" customFormat="1" ht="12.75" customHeight="1">
      <c r="B798" s="81"/>
      <c r="C798" s="101"/>
      <c r="D798" s="81"/>
      <c r="E798" s="99"/>
    </row>
    <row r="799" spans="2:6" s="87" customFormat="1" ht="12.75" customHeight="1">
      <c r="B799" s="82" t="s">
        <v>109</v>
      </c>
      <c r="C799" s="154"/>
      <c r="D799" s="82"/>
      <c r="E799" s="99"/>
    </row>
    <row r="800" spans="2:6" s="87" customFormat="1" ht="12.75" customHeight="1">
      <c r="B800" s="81"/>
      <c r="C800" s="101"/>
      <c r="D800" s="81"/>
      <c r="E800" s="99"/>
    </row>
    <row r="801" spans="2:6" s="87" customFormat="1" ht="12.75" customHeight="1">
      <c r="B801" s="82" t="s">
        <v>390</v>
      </c>
      <c r="C801" s="157">
        <v>2</v>
      </c>
      <c r="D801" s="82" t="s">
        <v>65</v>
      </c>
      <c r="E801" s="99"/>
    </row>
    <row r="802" spans="2:6" s="87" customFormat="1" ht="12.75" customHeight="1">
      <c r="B802" s="82" t="s">
        <v>391</v>
      </c>
      <c r="C802" s="154">
        <v>3.8</v>
      </c>
      <c r="D802" s="82" t="s">
        <v>48</v>
      </c>
      <c r="E802" s="99"/>
    </row>
    <row r="803" spans="2:6" s="87" customFormat="1" ht="12.75" customHeight="1">
      <c r="B803" s="82" t="s">
        <v>392</v>
      </c>
      <c r="C803" s="154">
        <v>0.1</v>
      </c>
      <c r="D803" s="82" t="s">
        <v>48</v>
      </c>
      <c r="E803" s="99"/>
    </row>
    <row r="804" spans="2:6" s="87" customFormat="1" ht="12.75" customHeight="1">
      <c r="B804" s="82" t="s">
        <v>153</v>
      </c>
      <c r="C804" s="154">
        <v>0.05</v>
      </c>
      <c r="D804" s="82" t="s">
        <v>48</v>
      </c>
      <c r="E804" s="99"/>
    </row>
    <row r="805" spans="2:6" s="87" customFormat="1" ht="12.75" customHeight="1">
      <c r="B805" s="82" t="s">
        <v>154</v>
      </c>
      <c r="C805" s="154">
        <f>((2*PI()*(C802/2)*C803)*C804)*C801</f>
        <v>0.11938052083641215</v>
      </c>
      <c r="D805" s="82" t="s">
        <v>34</v>
      </c>
      <c r="E805" s="99"/>
    </row>
    <row r="806" spans="2:6" s="87" customFormat="1" ht="12.75" customHeight="1">
      <c r="B806" s="82"/>
      <c r="C806" s="154"/>
      <c r="D806" s="82"/>
      <c r="E806" s="99"/>
    </row>
    <row r="807" spans="2:6" s="87" customFormat="1" ht="12.75" customHeight="1">
      <c r="B807" s="171" t="s">
        <v>393</v>
      </c>
      <c r="C807" s="172">
        <f>(C805)</f>
        <v>0.11938052083641215</v>
      </c>
      <c r="D807" s="171" t="s">
        <v>34</v>
      </c>
      <c r="E807" s="167">
        <v>70110001</v>
      </c>
      <c r="F807" s="163" t="s">
        <v>15</v>
      </c>
    </row>
    <row r="808" spans="2:6" s="87" customFormat="1" ht="12.75" customHeight="1">
      <c r="B808" s="81"/>
      <c r="C808" s="101"/>
      <c r="D808" s="81"/>
      <c r="E808" s="96"/>
      <c r="F808" s="124"/>
    </row>
    <row r="809" spans="2:6" s="87" customFormat="1" ht="12.75" customHeight="1">
      <c r="B809" s="82"/>
      <c r="C809" s="154"/>
      <c r="D809" s="82"/>
      <c r="E809" s="99"/>
    </row>
    <row r="810" spans="2:6" s="87" customFormat="1" ht="12.75" customHeight="1">
      <c r="B810" s="82" t="s">
        <v>394</v>
      </c>
      <c r="C810" s="154"/>
      <c r="D810" s="82"/>
      <c r="E810" s="99"/>
    </row>
    <row r="811" spans="2:6" s="87" customFormat="1" ht="12.75" customHeight="1">
      <c r="B811" s="81"/>
      <c r="C811" s="101"/>
      <c r="D811" s="81"/>
      <c r="E811" s="99"/>
    </row>
    <row r="812" spans="2:6" s="87" customFormat="1" ht="12.75" customHeight="1">
      <c r="B812" s="82" t="str">
        <f>B801</f>
        <v>Quantidade de tanques</v>
      </c>
      <c r="C812" s="82">
        <f t="shared" ref="C812:D812" si="62">C801</f>
        <v>2</v>
      </c>
      <c r="D812" s="82" t="str">
        <f t="shared" si="62"/>
        <v>unid</v>
      </c>
      <c r="E812" s="99"/>
    </row>
    <row r="813" spans="2:6" s="87" customFormat="1" ht="12.75" customHeight="1">
      <c r="B813" s="82" t="str">
        <f t="shared" ref="B813:D813" si="63">B802</f>
        <v>Diâmetro</v>
      </c>
      <c r="C813" s="154">
        <f t="shared" si="63"/>
        <v>3.8</v>
      </c>
      <c r="D813" s="82" t="str">
        <f t="shared" si="63"/>
        <v>m</v>
      </c>
      <c r="E813" s="99"/>
    </row>
    <row r="814" spans="2:6" s="87" customFormat="1" ht="12.75" customHeight="1">
      <c r="B814" s="82" t="str">
        <f>B804</f>
        <v>Altura</v>
      </c>
      <c r="C814" s="154">
        <f>C804</f>
        <v>0.05</v>
      </c>
      <c r="D814" s="82" t="str">
        <f>D804</f>
        <v>m</v>
      </c>
      <c r="E814" s="99"/>
    </row>
    <row r="815" spans="2:6" s="87" customFormat="1" ht="12.75" customHeight="1">
      <c r="B815" s="82" t="s">
        <v>154</v>
      </c>
      <c r="C815" s="154">
        <f>(PI()*((C813/2)^2)*C814)*C812</f>
        <v>1.1341149479459154</v>
      </c>
      <c r="D815" s="82" t="s">
        <v>34</v>
      </c>
      <c r="E815" s="99"/>
    </row>
    <row r="816" spans="2:6" s="87" customFormat="1" ht="12.75" customHeight="1">
      <c r="B816" s="81"/>
      <c r="C816" s="101"/>
      <c r="D816" s="81"/>
      <c r="E816" s="99"/>
    </row>
    <row r="817" spans="2:6" s="87" customFormat="1" ht="12.75" customHeight="1">
      <c r="B817" s="171" t="s">
        <v>395</v>
      </c>
      <c r="C817" s="172">
        <f>(C815)</f>
        <v>1.1341149479459154</v>
      </c>
      <c r="D817" s="171" t="s">
        <v>34</v>
      </c>
      <c r="E817" s="167">
        <v>70070049</v>
      </c>
      <c r="F817" s="163" t="s">
        <v>15</v>
      </c>
    </row>
  </sheetData>
  <sheetProtection algorithmName="SHA-512" hashValue="OluKftnypo3JNHozGemjUWvI26jK8w5P5FD6wcVDs23kyCr59d1loBYTT5AoExC+cCq1VzAV9E7VHrYIMbJe/w==" saltValue="fOipEBbw2wA3qOCZKRUU6A==" spinCount="100000" sheet="1" objects="1" scenarios="1" formatColumns="0" formatRows="0"/>
  <mergeCells count="2">
    <mergeCell ref="B2:D2"/>
    <mergeCell ref="B3:D3"/>
  </mergeCells>
  <printOptions horizontalCentered="1"/>
  <pageMargins left="0.78740157480314965" right="0.43307086614173229" top="0.98425196850393704" bottom="0.78740157480314965" header="0.39370078740157483" footer="0.39370078740157483"/>
  <pageSetup paperSize="9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464&amp;C&amp;"Arial,Negrito"&amp;10B.&amp;P&amp;R&amp;"Arial,Itálico"&amp;10Origem: 408-Orçamento_Rel 7</oddFooter>
  </headerFooter>
  <rowBreaks count="12" manualBreakCount="12">
    <brk id="113" max="16383" man="1"/>
    <brk id="217" max="16383" man="1"/>
    <brk id="270" max="16383" man="1"/>
    <brk id="323" max="16383" man="1"/>
    <brk id="373" max="16383" man="1"/>
    <brk id="479" max="16383" man="1"/>
    <brk id="532" max="16383" man="1"/>
    <brk id="582" max="16383" man="1"/>
    <brk id="634" max="16383" man="1"/>
    <brk id="682" max="16383" man="1"/>
    <brk id="736" max="16383" man="1"/>
    <brk id="78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3:AMK37"/>
  <sheetViews>
    <sheetView showZeros="0" zoomScaleNormal="100" workbookViewId="0"/>
  </sheetViews>
  <sheetFormatPr defaultColWidth="9.140625" defaultRowHeight="15"/>
  <cols>
    <col min="1" max="1" width="36.85546875" style="465" customWidth="1"/>
    <col min="2" max="2" width="5" style="427" customWidth="1"/>
    <col min="3" max="3" width="27.85546875" style="427" customWidth="1"/>
    <col min="4" max="4" width="9.140625" style="466" customWidth="1"/>
    <col min="5" max="5" width="8.5703125" style="466" customWidth="1"/>
    <col min="6" max="6" width="12.7109375" style="466" customWidth="1"/>
    <col min="7" max="7" width="12.7109375" style="467" customWidth="1"/>
    <col min="8" max="8" width="11.85546875" style="410" customWidth="1"/>
    <col min="9" max="9" width="11.85546875" style="400" customWidth="1"/>
    <col min="10" max="10" width="10.5703125" style="411" customWidth="1"/>
    <col min="11" max="11" width="9.140625" style="412"/>
    <col min="12" max="13" width="11.140625" style="412" customWidth="1"/>
    <col min="14" max="250" width="9.140625" style="412"/>
    <col min="251" max="251" width="36.85546875" style="412" customWidth="1"/>
    <col min="252" max="252" width="5.85546875" style="412" customWidth="1"/>
    <col min="253" max="253" width="33.140625" style="412" customWidth="1"/>
    <col min="254" max="254" width="8" style="412" customWidth="1"/>
    <col min="255" max="255" width="5.7109375" style="412" customWidth="1"/>
    <col min="256" max="256" width="6.85546875" style="412" customWidth="1"/>
    <col min="257" max="257" width="10.140625" style="412" customWidth="1"/>
    <col min="258" max="258" width="10.42578125" style="412" customWidth="1"/>
    <col min="259" max="259" width="10.5703125" style="412" customWidth="1"/>
    <col min="260" max="261" width="9.140625" style="412"/>
    <col min="262" max="262" width="9" style="412" customWidth="1"/>
    <col min="263" max="506" width="9.140625" style="412"/>
    <col min="507" max="507" width="36.85546875" style="412" customWidth="1"/>
    <col min="508" max="508" width="5.85546875" style="412" customWidth="1"/>
    <col min="509" max="509" width="33.140625" style="412" customWidth="1"/>
    <col min="510" max="510" width="8" style="412" customWidth="1"/>
    <col min="511" max="511" width="5.7109375" style="412" customWidth="1"/>
    <col min="512" max="512" width="6.85546875" style="412" customWidth="1"/>
    <col min="513" max="513" width="10.140625" style="412" customWidth="1"/>
    <col min="514" max="514" width="10.42578125" style="412" customWidth="1"/>
    <col min="515" max="515" width="10.5703125" style="412" customWidth="1"/>
    <col min="516" max="517" width="9.140625" style="412"/>
    <col min="518" max="518" width="9" style="412" customWidth="1"/>
    <col min="519" max="762" width="9.140625" style="412"/>
    <col min="763" max="763" width="36.85546875" style="412" customWidth="1"/>
    <col min="764" max="764" width="5.85546875" style="412" customWidth="1"/>
    <col min="765" max="765" width="33.140625" style="412" customWidth="1"/>
    <col min="766" max="766" width="8" style="412" customWidth="1"/>
    <col min="767" max="767" width="5.7109375" style="412" customWidth="1"/>
    <col min="768" max="768" width="6.85546875" style="412" customWidth="1"/>
    <col min="769" max="769" width="10.140625" style="412" customWidth="1"/>
    <col min="770" max="770" width="10.42578125" style="412" customWidth="1"/>
    <col min="771" max="771" width="10.5703125" style="412" customWidth="1"/>
    <col min="772" max="773" width="9.140625" style="412"/>
    <col min="774" max="774" width="9" style="412" customWidth="1"/>
    <col min="775" max="1018" width="9.140625" style="412"/>
    <col min="1019" max="1019" width="36.85546875" style="412" customWidth="1"/>
    <col min="1020" max="1020" width="5.85546875" style="412" customWidth="1"/>
    <col min="1021" max="1021" width="33.140625" style="412" customWidth="1"/>
    <col min="1022" max="1022" width="8" style="412" customWidth="1"/>
    <col min="1023" max="1023" width="5.7109375" style="412" customWidth="1"/>
    <col min="1024" max="1024" width="6.85546875" style="412" customWidth="1"/>
    <col min="1025" max="1025" width="10.140625" style="412" customWidth="1"/>
    <col min="1026" max="16384" width="9.140625" style="224"/>
  </cols>
  <sheetData>
    <row r="3" spans="1:10" s="397" customFormat="1" ht="16.5" customHeight="1">
      <c r="A3" s="426"/>
      <c r="B3" s="548" t="s">
        <v>135</v>
      </c>
      <c r="C3" s="548"/>
      <c r="D3" s="548"/>
      <c r="E3" s="548"/>
      <c r="F3" s="548"/>
      <c r="G3" s="548"/>
      <c r="H3" s="481"/>
      <c r="I3" s="481"/>
    </row>
    <row r="4" spans="1:10" s="400" customFormat="1" ht="16.5" customHeight="1">
      <c r="A4" s="427"/>
      <c r="B4" s="428"/>
      <c r="C4" s="429" t="s">
        <v>20</v>
      </c>
      <c r="D4" s="430"/>
      <c r="E4" s="430"/>
      <c r="F4" s="431"/>
      <c r="G4" s="430"/>
      <c r="H4" s="398"/>
      <c r="I4" s="399"/>
    </row>
    <row r="5" spans="1:10" s="400" customFormat="1" ht="16.5" customHeight="1">
      <c r="A5" s="427"/>
      <c r="B5" s="428"/>
      <c r="C5" s="429" t="s">
        <v>228</v>
      </c>
      <c r="D5" s="430"/>
      <c r="E5" s="430"/>
      <c r="F5" s="431"/>
      <c r="G5" s="430"/>
      <c r="H5" s="398"/>
      <c r="I5" s="399"/>
    </row>
    <row r="6" spans="1:10" s="400" customFormat="1" ht="31.5" customHeight="1">
      <c r="A6" s="427"/>
      <c r="B6" s="426"/>
      <c r="C6" s="547" t="s">
        <v>124</v>
      </c>
      <c r="D6" s="547"/>
      <c r="E6" s="547"/>
      <c r="F6" s="547"/>
      <c r="G6" s="547"/>
      <c r="H6" s="401"/>
      <c r="I6" s="401"/>
    </row>
    <row r="7" spans="1:10" s="400" customFormat="1" ht="12.75" customHeight="1">
      <c r="A7" s="427"/>
      <c r="B7" s="432"/>
      <c r="C7" s="432"/>
      <c r="D7" s="433"/>
      <c r="E7" s="433"/>
      <c r="F7" s="433"/>
      <c r="G7" s="433"/>
      <c r="H7" s="402"/>
      <c r="I7" s="402"/>
      <c r="J7" s="403"/>
    </row>
    <row r="8" spans="1:10" s="400" customFormat="1" ht="12.75" customHeight="1">
      <c r="A8" s="427"/>
      <c r="B8" s="434" t="s">
        <v>136</v>
      </c>
      <c r="C8" s="434" t="s">
        <v>121</v>
      </c>
      <c r="D8" s="433"/>
      <c r="E8" s="433"/>
      <c r="F8" s="433"/>
      <c r="G8" s="433"/>
      <c r="H8" s="402"/>
      <c r="I8" s="402"/>
      <c r="J8" s="403"/>
    </row>
    <row r="9" spans="1:10" s="400" customFormat="1" ht="12.75" customHeight="1">
      <c r="A9" s="427"/>
      <c r="B9" s="435"/>
      <c r="C9" s="435"/>
      <c r="D9" s="436"/>
      <c r="E9" s="436"/>
      <c r="F9" s="436"/>
      <c r="G9" s="436"/>
      <c r="H9" s="404"/>
      <c r="I9" s="404"/>
      <c r="J9" s="403"/>
    </row>
    <row r="10" spans="1:10" s="400" customFormat="1" ht="25.5" customHeight="1" thickBot="1">
      <c r="A10" s="427"/>
      <c r="B10" s="437" t="s">
        <v>5</v>
      </c>
      <c r="C10" s="437" t="s">
        <v>6</v>
      </c>
      <c r="D10" s="437" t="s">
        <v>11</v>
      </c>
      <c r="E10" s="437" t="s">
        <v>12</v>
      </c>
      <c r="F10" s="438" t="s">
        <v>137</v>
      </c>
      <c r="G10" s="439" t="s">
        <v>138</v>
      </c>
      <c r="H10" s="403"/>
    </row>
    <row r="11" spans="1:10" s="397" customFormat="1" ht="39" thickBot="1">
      <c r="A11" s="426"/>
      <c r="B11" s="486">
        <v>1</v>
      </c>
      <c r="C11" s="441" t="s">
        <v>139</v>
      </c>
      <c r="D11" s="487" t="s">
        <v>48</v>
      </c>
      <c r="E11" s="488">
        <f>ROUND($D$27,2)</f>
        <v>8.4</v>
      </c>
      <c r="F11" s="416"/>
      <c r="G11" s="444">
        <f>ROUND(E11*F11,2)</f>
        <v>0</v>
      </c>
      <c r="H11" s="397" t="s">
        <v>140</v>
      </c>
    </row>
    <row r="12" spans="1:10" s="397" customFormat="1" ht="39" thickBot="1">
      <c r="A12" s="426"/>
      <c r="B12" s="486">
        <f>B11+1</f>
        <v>2</v>
      </c>
      <c r="C12" s="441" t="str">
        <f>'Resumo Cotações'!$C$4</f>
        <v>Tela ondulada de aço inox AISI 304, malha 4" (100mm) e fio 5,15mm (6 BWG)</v>
      </c>
      <c r="D12" s="487" t="str">
        <f>'Resumo Cotações'!$D$4</f>
        <v>m²</v>
      </c>
      <c r="E12" s="488">
        <f>ROUND($D$30,2)</f>
        <v>2.4</v>
      </c>
      <c r="F12" s="416"/>
      <c r="G12" s="444">
        <f t="shared" ref="G12:G17" si="0">ROUND(E12*F12,2)</f>
        <v>0</v>
      </c>
    </row>
    <row r="13" spans="1:10" s="397" customFormat="1" ht="26.25" thickBot="1">
      <c r="A13" s="426"/>
      <c r="B13" s="486">
        <f t="shared" ref="B13:B17" si="1">B12+1</f>
        <v>3</v>
      </c>
      <c r="C13" s="441" t="s">
        <v>143</v>
      </c>
      <c r="D13" s="487" t="s">
        <v>65</v>
      </c>
      <c r="E13" s="488">
        <v>8</v>
      </c>
      <c r="F13" s="416"/>
      <c r="G13" s="444">
        <f t="shared" si="0"/>
        <v>0</v>
      </c>
      <c r="I13" s="482"/>
    </row>
    <row r="14" spans="1:10" s="397" customFormat="1" ht="26.25" thickBot="1">
      <c r="A14" s="426"/>
      <c r="B14" s="486">
        <f t="shared" si="1"/>
        <v>4</v>
      </c>
      <c r="C14" s="441" t="s">
        <v>144</v>
      </c>
      <c r="D14" s="487" t="s">
        <v>16</v>
      </c>
      <c r="E14" s="488">
        <f>ROUND($D$35,2)</f>
        <v>0.02</v>
      </c>
      <c r="F14" s="416"/>
      <c r="G14" s="444">
        <f t="shared" si="0"/>
        <v>0</v>
      </c>
      <c r="H14" s="482"/>
    </row>
    <row r="15" spans="1:10" s="397" customFormat="1" ht="26.25" thickBot="1">
      <c r="A15" s="426"/>
      <c r="B15" s="486">
        <f t="shared" si="1"/>
        <v>5</v>
      </c>
      <c r="C15" s="441" t="s">
        <v>217</v>
      </c>
      <c r="D15" s="487" t="s">
        <v>69</v>
      </c>
      <c r="E15" s="489">
        <v>2</v>
      </c>
      <c r="F15" s="416"/>
      <c r="G15" s="444">
        <f t="shared" si="0"/>
        <v>0</v>
      </c>
      <c r="J15" s="482"/>
    </row>
    <row r="16" spans="1:10" s="397" customFormat="1" ht="26.25" thickBot="1">
      <c r="A16" s="426"/>
      <c r="B16" s="486">
        <f t="shared" si="1"/>
        <v>6</v>
      </c>
      <c r="C16" s="441" t="s">
        <v>145</v>
      </c>
      <c r="D16" s="487" t="s">
        <v>69</v>
      </c>
      <c r="E16" s="488">
        <v>2</v>
      </c>
      <c r="F16" s="416"/>
      <c r="G16" s="444">
        <f t="shared" si="0"/>
        <v>0</v>
      </c>
      <c r="J16" s="482"/>
    </row>
    <row r="17" spans="1:15 1025:1025" s="397" customFormat="1" ht="26.25" thickBot="1">
      <c r="A17" s="426"/>
      <c r="B17" s="486">
        <f t="shared" si="1"/>
        <v>7</v>
      </c>
      <c r="C17" s="441" t="s">
        <v>146</v>
      </c>
      <c r="D17" s="487" t="s">
        <v>69</v>
      </c>
      <c r="E17" s="488">
        <v>2</v>
      </c>
      <c r="F17" s="416"/>
      <c r="G17" s="444">
        <f t="shared" si="0"/>
        <v>0</v>
      </c>
      <c r="J17" s="482"/>
    </row>
    <row r="18" spans="1:15 1025:1025" s="400" customFormat="1" ht="12.75">
      <c r="A18" s="427"/>
      <c r="B18" s="445"/>
      <c r="C18" s="446"/>
      <c r="D18" s="447"/>
      <c r="E18" s="448"/>
      <c r="F18" s="449"/>
      <c r="G18" s="449"/>
      <c r="H18" s="403"/>
    </row>
    <row r="19" spans="1:15 1025:1025" s="400" customFormat="1" ht="12.75">
      <c r="A19" s="427"/>
      <c r="B19" s="446"/>
      <c r="C19" s="427"/>
      <c r="D19" s="450"/>
      <c r="E19" s="447"/>
      <c r="F19" s="451" t="s">
        <v>147</v>
      </c>
      <c r="G19" s="452">
        <f>SUM(G11:G18)</f>
        <v>0</v>
      </c>
      <c r="H19" s="403"/>
    </row>
    <row r="20" spans="1:15 1025:1025" s="400" customFormat="1" ht="12.75" customHeight="1">
      <c r="A20" s="427"/>
      <c r="B20" s="446"/>
      <c r="C20" s="490" t="s">
        <v>148</v>
      </c>
      <c r="D20" s="491"/>
      <c r="E20" s="491"/>
      <c r="F20" s="447"/>
      <c r="G20" s="450"/>
      <c r="H20" s="483"/>
      <c r="I20" s="403"/>
    </row>
    <row r="21" spans="1:15 1025:1025" s="400" customFormat="1" ht="12.75" customHeight="1">
      <c r="A21" s="427"/>
      <c r="B21" s="450"/>
      <c r="C21" s="490"/>
      <c r="D21" s="491"/>
      <c r="E21" s="491"/>
      <c r="F21" s="450"/>
      <c r="G21" s="450"/>
      <c r="H21" s="483"/>
      <c r="I21" s="403"/>
    </row>
    <row r="22" spans="1:15 1025:1025" s="400" customFormat="1" ht="12.75" customHeight="1">
      <c r="A22" s="427"/>
      <c r="B22" s="492"/>
      <c r="C22" s="493" t="s">
        <v>149</v>
      </c>
      <c r="D22" s="494"/>
      <c r="E22" s="494"/>
      <c r="F22" s="447"/>
      <c r="G22" s="495"/>
      <c r="H22" s="484"/>
      <c r="I22" s="403"/>
    </row>
    <row r="23" spans="1:15 1025:1025" s="400" customFormat="1" ht="12.75" customHeight="1">
      <c r="A23" s="427"/>
      <c r="B23" s="492"/>
      <c r="C23" s="496" t="s">
        <v>150</v>
      </c>
      <c r="D23" s="497">
        <v>3</v>
      </c>
      <c r="E23" s="498" t="s">
        <v>65</v>
      </c>
      <c r="F23" s="447"/>
      <c r="G23" s="495"/>
      <c r="H23" s="484"/>
      <c r="I23" s="403"/>
    </row>
    <row r="24" spans="1:15 1025:1025" ht="12.75" customHeight="1">
      <c r="C24" s="496" t="s">
        <v>151</v>
      </c>
      <c r="D24" s="499">
        <v>2</v>
      </c>
      <c r="E24" s="498" t="s">
        <v>48</v>
      </c>
      <c r="F24" s="467"/>
      <c r="G24" s="466"/>
      <c r="H24" s="400"/>
      <c r="I24" s="411"/>
      <c r="J24" s="412"/>
      <c r="AMK24" s="224"/>
    </row>
    <row r="25" spans="1:15 1025:1025" ht="12.75" customHeight="1">
      <c r="C25" s="496" t="s">
        <v>152</v>
      </c>
      <c r="D25" s="497">
        <v>2</v>
      </c>
      <c r="E25" s="498" t="s">
        <v>65</v>
      </c>
      <c r="F25" s="467"/>
      <c r="G25" s="466"/>
      <c r="H25" s="400"/>
      <c r="I25" s="411"/>
      <c r="J25" s="400"/>
      <c r="AMK25" s="224"/>
    </row>
    <row r="26" spans="1:15 1025:1025" ht="12.75" customHeight="1">
      <c r="C26" s="496" t="s">
        <v>153</v>
      </c>
      <c r="D26" s="499">
        <v>1.2</v>
      </c>
      <c r="E26" s="498" t="s">
        <v>48</v>
      </c>
      <c r="F26" s="467"/>
      <c r="G26" s="466"/>
      <c r="H26" s="400"/>
      <c r="I26" s="411"/>
      <c r="J26" s="400"/>
      <c r="AMK26" s="224"/>
    </row>
    <row r="27" spans="1:15 1025:1025" ht="12.75" customHeight="1">
      <c r="C27" s="500" t="s">
        <v>154</v>
      </c>
      <c r="D27" s="501">
        <v>8.4</v>
      </c>
      <c r="E27" s="502" t="s">
        <v>48</v>
      </c>
      <c r="F27" s="467"/>
      <c r="G27" s="466"/>
      <c r="H27" s="400"/>
      <c r="I27" s="411"/>
      <c r="J27" s="412"/>
      <c r="AMK27" s="224"/>
    </row>
    <row r="28" spans="1:15 1025:1025" ht="12.75" customHeight="1">
      <c r="C28" s="426"/>
      <c r="D28" s="494"/>
      <c r="E28" s="494"/>
      <c r="F28" s="467"/>
      <c r="G28" s="466"/>
      <c r="H28" s="400"/>
      <c r="I28" s="411"/>
      <c r="J28" s="412"/>
      <c r="AMK28" s="224"/>
    </row>
    <row r="29" spans="1:15 1025:1025" s="485" customFormat="1" ht="12.75" customHeight="1">
      <c r="A29" s="467"/>
      <c r="B29" s="427"/>
      <c r="C29" s="493" t="s">
        <v>155</v>
      </c>
      <c r="D29" s="499"/>
      <c r="E29" s="498"/>
      <c r="F29" s="467"/>
      <c r="G29" s="466"/>
      <c r="H29" s="400"/>
      <c r="I29" s="411"/>
      <c r="J29" s="412"/>
      <c r="K29" s="412"/>
      <c r="L29" s="412"/>
      <c r="M29" s="412"/>
      <c r="N29" s="412"/>
      <c r="O29" s="412"/>
    </row>
    <row r="30" spans="1:15 1025:1025" s="485" customFormat="1" ht="12.75" customHeight="1">
      <c r="A30" s="467"/>
      <c r="B30" s="427"/>
      <c r="C30" s="500" t="s">
        <v>156</v>
      </c>
      <c r="D30" s="501">
        <v>2.4</v>
      </c>
      <c r="E30" s="502" t="s">
        <v>16</v>
      </c>
      <c r="F30" s="467"/>
      <c r="G30" s="466"/>
      <c r="H30" s="400"/>
      <c r="I30" s="411"/>
      <c r="J30" s="412"/>
      <c r="K30" s="412"/>
      <c r="L30" s="412"/>
      <c r="M30" s="412"/>
      <c r="N30" s="412"/>
      <c r="O30" s="412"/>
    </row>
    <row r="31" spans="1:15 1025:1025" ht="12.75" customHeight="1">
      <c r="C31" s="426"/>
      <c r="D31" s="494"/>
      <c r="E31" s="494"/>
      <c r="F31" s="467"/>
      <c r="G31" s="466"/>
      <c r="H31" s="400"/>
      <c r="I31" s="411"/>
      <c r="J31" s="412"/>
      <c r="AMK31" s="224"/>
    </row>
    <row r="32" spans="1:15 1025:1025" s="400" customFormat="1" ht="12.75" customHeight="1">
      <c r="A32" s="427"/>
      <c r="B32" s="450"/>
      <c r="C32" s="493" t="s">
        <v>157</v>
      </c>
      <c r="D32" s="497">
        <v>2</v>
      </c>
      <c r="E32" s="498" t="s">
        <v>65</v>
      </c>
      <c r="F32" s="450"/>
      <c r="G32" s="450"/>
      <c r="H32" s="483"/>
      <c r="I32" s="403"/>
    </row>
    <row r="33" spans="1:1024" s="400" customFormat="1" ht="12.75" customHeight="1">
      <c r="A33" s="427"/>
      <c r="B33" s="503"/>
      <c r="C33" s="496" t="s">
        <v>151</v>
      </c>
      <c r="D33" s="499">
        <v>0.12</v>
      </c>
      <c r="E33" s="498" t="s">
        <v>48</v>
      </c>
      <c r="F33" s="447"/>
      <c r="G33" s="495"/>
      <c r="H33" s="484"/>
      <c r="I33" s="403"/>
    </row>
    <row r="34" spans="1:1024" s="400" customFormat="1" ht="12.75" customHeight="1">
      <c r="A34" s="427"/>
      <c r="B34" s="504"/>
      <c r="C34" s="496" t="s">
        <v>158</v>
      </c>
      <c r="D34" s="499">
        <v>0.09</v>
      </c>
      <c r="E34" s="498" t="s">
        <v>48</v>
      </c>
      <c r="F34" s="447"/>
      <c r="G34" s="495"/>
      <c r="H34" s="484"/>
      <c r="I34" s="403"/>
    </row>
    <row r="35" spans="1:1024" s="400" customFormat="1" ht="12.75" customHeight="1">
      <c r="A35" s="427"/>
      <c r="B35" s="492"/>
      <c r="C35" s="500" t="s">
        <v>154</v>
      </c>
      <c r="D35" s="501">
        <v>2.1600000000000001E-2</v>
      </c>
      <c r="E35" s="502" t="s">
        <v>16</v>
      </c>
      <c r="F35" s="447"/>
      <c r="G35" s="495"/>
      <c r="H35" s="484"/>
      <c r="I35" s="403"/>
    </row>
    <row r="36" spans="1:1024">
      <c r="C36" s="426"/>
      <c r="D36" s="494"/>
      <c r="E36" s="494"/>
    </row>
    <row r="37" spans="1:1024" s="424" customFormat="1">
      <c r="A37" s="505"/>
      <c r="B37" s="427"/>
      <c r="C37" s="427"/>
      <c r="D37" s="466"/>
      <c r="E37" s="466"/>
      <c r="F37" s="467"/>
      <c r="G37" s="466"/>
      <c r="H37" s="400"/>
      <c r="I37" s="422"/>
      <c r="J37" s="423"/>
      <c r="K37" s="423"/>
      <c r="L37" s="423"/>
      <c r="M37" s="423"/>
      <c r="N37" s="423"/>
      <c r="O37" s="423"/>
      <c r="P37" s="423"/>
      <c r="Q37" s="423"/>
      <c r="R37" s="423"/>
      <c r="S37" s="423"/>
      <c r="T37" s="423"/>
      <c r="U37" s="423"/>
      <c r="V37" s="423"/>
      <c r="W37" s="423"/>
      <c r="X37" s="423"/>
      <c r="Y37" s="423"/>
      <c r="Z37" s="423"/>
      <c r="AA37" s="423"/>
      <c r="AB37" s="423"/>
      <c r="AC37" s="423"/>
      <c r="AD37" s="423"/>
      <c r="AE37" s="423"/>
      <c r="AF37" s="423"/>
      <c r="AG37" s="423"/>
      <c r="AH37" s="423"/>
      <c r="AI37" s="423"/>
      <c r="AJ37" s="423"/>
      <c r="AK37" s="423"/>
      <c r="AL37" s="423"/>
      <c r="AM37" s="423"/>
      <c r="AN37" s="423"/>
      <c r="AO37" s="423"/>
      <c r="AP37" s="423"/>
      <c r="AQ37" s="423"/>
      <c r="AR37" s="423"/>
      <c r="AS37" s="423"/>
      <c r="AT37" s="423"/>
      <c r="AU37" s="423"/>
      <c r="AV37" s="423"/>
      <c r="AW37" s="423"/>
      <c r="AX37" s="423"/>
      <c r="AY37" s="423"/>
      <c r="AZ37" s="423"/>
      <c r="BA37" s="423"/>
      <c r="BB37" s="423"/>
      <c r="BC37" s="423"/>
      <c r="BD37" s="423"/>
      <c r="BE37" s="423"/>
      <c r="BF37" s="423"/>
      <c r="BG37" s="423"/>
      <c r="BH37" s="423"/>
      <c r="BI37" s="423"/>
      <c r="BJ37" s="423"/>
      <c r="BK37" s="423"/>
      <c r="BL37" s="423"/>
      <c r="BM37" s="423"/>
      <c r="BN37" s="423"/>
      <c r="BO37" s="423"/>
      <c r="BP37" s="423"/>
      <c r="BQ37" s="423"/>
      <c r="BR37" s="423"/>
      <c r="BS37" s="423"/>
      <c r="BT37" s="423"/>
      <c r="BU37" s="423"/>
      <c r="BV37" s="423"/>
      <c r="BW37" s="423"/>
      <c r="BX37" s="423"/>
      <c r="BY37" s="423"/>
      <c r="BZ37" s="423"/>
      <c r="CA37" s="423"/>
      <c r="CB37" s="423"/>
      <c r="CC37" s="423"/>
      <c r="CD37" s="423"/>
      <c r="CE37" s="423"/>
      <c r="CF37" s="423"/>
      <c r="CG37" s="423"/>
      <c r="CH37" s="423"/>
      <c r="CI37" s="423"/>
      <c r="CJ37" s="423"/>
      <c r="CK37" s="423"/>
      <c r="CL37" s="423"/>
      <c r="CM37" s="423"/>
      <c r="CN37" s="423"/>
      <c r="CO37" s="423"/>
      <c r="CP37" s="423"/>
      <c r="CQ37" s="423"/>
      <c r="CR37" s="423"/>
      <c r="CS37" s="423"/>
      <c r="CT37" s="423"/>
      <c r="CU37" s="423"/>
      <c r="CV37" s="423"/>
      <c r="CW37" s="423"/>
      <c r="CX37" s="423"/>
      <c r="CY37" s="423"/>
      <c r="CZ37" s="423"/>
      <c r="DA37" s="423"/>
      <c r="DB37" s="423"/>
      <c r="DC37" s="423"/>
      <c r="DD37" s="423"/>
      <c r="DE37" s="423"/>
      <c r="DF37" s="423"/>
      <c r="DG37" s="423"/>
      <c r="DH37" s="423"/>
      <c r="DI37" s="423"/>
      <c r="DJ37" s="423"/>
      <c r="DK37" s="423"/>
      <c r="DL37" s="423"/>
      <c r="DM37" s="423"/>
      <c r="DN37" s="423"/>
      <c r="DO37" s="423"/>
      <c r="DP37" s="423"/>
      <c r="DQ37" s="423"/>
      <c r="DR37" s="423"/>
      <c r="DS37" s="423"/>
      <c r="DT37" s="423"/>
      <c r="DU37" s="423"/>
      <c r="DV37" s="423"/>
      <c r="DW37" s="423"/>
      <c r="DX37" s="423"/>
      <c r="DY37" s="423"/>
      <c r="DZ37" s="423"/>
      <c r="EA37" s="423"/>
      <c r="EB37" s="423"/>
      <c r="EC37" s="423"/>
      <c r="ED37" s="423"/>
      <c r="EE37" s="423"/>
      <c r="EF37" s="423"/>
      <c r="EG37" s="423"/>
      <c r="EH37" s="423"/>
      <c r="EI37" s="423"/>
      <c r="EJ37" s="423"/>
      <c r="EK37" s="423"/>
      <c r="EL37" s="423"/>
      <c r="EM37" s="423"/>
      <c r="EN37" s="423"/>
      <c r="EO37" s="423"/>
      <c r="EP37" s="423"/>
      <c r="EQ37" s="423"/>
      <c r="ER37" s="423"/>
      <c r="ES37" s="423"/>
      <c r="ET37" s="423"/>
      <c r="EU37" s="423"/>
      <c r="EV37" s="423"/>
      <c r="EW37" s="423"/>
      <c r="EX37" s="423"/>
      <c r="EY37" s="423"/>
      <c r="EZ37" s="423"/>
      <c r="FA37" s="423"/>
      <c r="FB37" s="423"/>
      <c r="FC37" s="423"/>
      <c r="FD37" s="423"/>
      <c r="FE37" s="423"/>
      <c r="FF37" s="423"/>
      <c r="FG37" s="423"/>
      <c r="FH37" s="423"/>
      <c r="FI37" s="423"/>
      <c r="FJ37" s="423"/>
      <c r="FK37" s="423"/>
      <c r="FL37" s="423"/>
      <c r="FM37" s="423"/>
      <c r="FN37" s="423"/>
      <c r="FO37" s="423"/>
      <c r="FP37" s="423"/>
      <c r="FQ37" s="423"/>
      <c r="FR37" s="423"/>
      <c r="FS37" s="423"/>
      <c r="FT37" s="423"/>
      <c r="FU37" s="423"/>
      <c r="FV37" s="423"/>
      <c r="FW37" s="423"/>
      <c r="FX37" s="423"/>
      <c r="FY37" s="423"/>
      <c r="FZ37" s="423"/>
      <c r="GA37" s="423"/>
      <c r="GB37" s="423"/>
      <c r="GC37" s="423"/>
      <c r="GD37" s="423"/>
      <c r="GE37" s="423"/>
      <c r="GF37" s="423"/>
      <c r="GG37" s="423"/>
      <c r="GH37" s="423"/>
      <c r="GI37" s="423"/>
      <c r="GJ37" s="423"/>
      <c r="GK37" s="423"/>
      <c r="GL37" s="423"/>
      <c r="GM37" s="423"/>
      <c r="GN37" s="423"/>
      <c r="GO37" s="423"/>
      <c r="GP37" s="423"/>
      <c r="GQ37" s="423"/>
      <c r="GR37" s="423"/>
      <c r="GS37" s="423"/>
      <c r="GT37" s="423"/>
      <c r="GU37" s="423"/>
      <c r="GV37" s="423"/>
      <c r="GW37" s="423"/>
      <c r="GX37" s="423"/>
      <c r="GY37" s="423"/>
      <c r="GZ37" s="423"/>
      <c r="HA37" s="423"/>
      <c r="HB37" s="423"/>
      <c r="HC37" s="423"/>
      <c r="HD37" s="423"/>
      <c r="HE37" s="423"/>
      <c r="HF37" s="423"/>
      <c r="HG37" s="423"/>
      <c r="HH37" s="423"/>
      <c r="HI37" s="423"/>
      <c r="HJ37" s="423"/>
      <c r="HK37" s="423"/>
      <c r="HL37" s="423"/>
      <c r="HM37" s="423"/>
      <c r="HN37" s="423"/>
      <c r="HO37" s="423"/>
      <c r="HP37" s="423"/>
      <c r="HQ37" s="423"/>
      <c r="HR37" s="423"/>
      <c r="HS37" s="423"/>
      <c r="HT37" s="423"/>
      <c r="HU37" s="423"/>
      <c r="HV37" s="423"/>
      <c r="HW37" s="423"/>
      <c r="HX37" s="423"/>
      <c r="HY37" s="423"/>
      <c r="HZ37" s="423"/>
      <c r="IA37" s="423"/>
      <c r="IB37" s="423"/>
      <c r="IC37" s="423"/>
      <c r="ID37" s="423"/>
      <c r="IE37" s="423"/>
      <c r="IF37" s="423"/>
      <c r="IG37" s="423"/>
      <c r="IH37" s="423"/>
      <c r="II37" s="423"/>
      <c r="IJ37" s="423"/>
      <c r="IK37" s="423"/>
      <c r="IL37" s="423"/>
      <c r="IM37" s="423"/>
      <c r="IN37" s="423"/>
      <c r="IO37" s="423"/>
      <c r="IP37" s="423"/>
      <c r="IQ37" s="423"/>
      <c r="IR37" s="423"/>
      <c r="IS37" s="423"/>
      <c r="IT37" s="423"/>
      <c r="IU37" s="423"/>
      <c r="IV37" s="423"/>
      <c r="IW37" s="423"/>
      <c r="IX37" s="423"/>
      <c r="IY37" s="423"/>
      <c r="IZ37" s="423"/>
      <c r="JA37" s="423"/>
      <c r="JB37" s="423"/>
      <c r="JC37" s="423"/>
      <c r="JD37" s="423"/>
      <c r="JE37" s="423"/>
      <c r="JF37" s="423"/>
      <c r="JG37" s="423"/>
      <c r="JH37" s="423"/>
      <c r="JI37" s="423"/>
      <c r="JJ37" s="423"/>
      <c r="JK37" s="423"/>
      <c r="JL37" s="423"/>
      <c r="JM37" s="423"/>
      <c r="JN37" s="423"/>
      <c r="JO37" s="423"/>
      <c r="JP37" s="423"/>
      <c r="JQ37" s="423"/>
      <c r="JR37" s="423"/>
      <c r="JS37" s="423"/>
      <c r="JT37" s="423"/>
      <c r="JU37" s="423"/>
      <c r="JV37" s="423"/>
      <c r="JW37" s="423"/>
      <c r="JX37" s="423"/>
      <c r="JY37" s="423"/>
      <c r="JZ37" s="423"/>
      <c r="KA37" s="423"/>
      <c r="KB37" s="423"/>
      <c r="KC37" s="423"/>
      <c r="KD37" s="423"/>
      <c r="KE37" s="423"/>
      <c r="KF37" s="423"/>
      <c r="KG37" s="423"/>
      <c r="KH37" s="423"/>
      <c r="KI37" s="423"/>
      <c r="KJ37" s="423"/>
      <c r="KK37" s="423"/>
      <c r="KL37" s="423"/>
      <c r="KM37" s="423"/>
      <c r="KN37" s="423"/>
      <c r="KO37" s="423"/>
      <c r="KP37" s="423"/>
      <c r="KQ37" s="423"/>
      <c r="KR37" s="423"/>
      <c r="KS37" s="423"/>
      <c r="KT37" s="423"/>
      <c r="KU37" s="423"/>
      <c r="KV37" s="423"/>
      <c r="KW37" s="423"/>
      <c r="KX37" s="423"/>
      <c r="KY37" s="423"/>
      <c r="KZ37" s="423"/>
      <c r="LA37" s="423"/>
      <c r="LB37" s="423"/>
      <c r="LC37" s="423"/>
      <c r="LD37" s="423"/>
      <c r="LE37" s="423"/>
      <c r="LF37" s="423"/>
      <c r="LG37" s="423"/>
      <c r="LH37" s="423"/>
      <c r="LI37" s="423"/>
      <c r="LJ37" s="423"/>
      <c r="LK37" s="423"/>
      <c r="LL37" s="423"/>
      <c r="LM37" s="423"/>
      <c r="LN37" s="423"/>
      <c r="LO37" s="423"/>
      <c r="LP37" s="423"/>
      <c r="LQ37" s="423"/>
      <c r="LR37" s="423"/>
      <c r="LS37" s="423"/>
      <c r="LT37" s="423"/>
      <c r="LU37" s="423"/>
      <c r="LV37" s="423"/>
      <c r="LW37" s="423"/>
      <c r="LX37" s="423"/>
      <c r="LY37" s="423"/>
      <c r="LZ37" s="423"/>
      <c r="MA37" s="423"/>
      <c r="MB37" s="423"/>
      <c r="MC37" s="423"/>
      <c r="MD37" s="423"/>
      <c r="ME37" s="423"/>
      <c r="MF37" s="423"/>
      <c r="MG37" s="423"/>
      <c r="MH37" s="423"/>
      <c r="MI37" s="423"/>
      <c r="MJ37" s="423"/>
      <c r="MK37" s="423"/>
      <c r="ML37" s="423"/>
      <c r="MM37" s="423"/>
      <c r="MN37" s="423"/>
      <c r="MO37" s="423"/>
      <c r="MP37" s="423"/>
      <c r="MQ37" s="423"/>
      <c r="MR37" s="423"/>
      <c r="MS37" s="423"/>
      <c r="MT37" s="423"/>
      <c r="MU37" s="423"/>
      <c r="MV37" s="423"/>
      <c r="MW37" s="423"/>
      <c r="MX37" s="423"/>
      <c r="MY37" s="423"/>
      <c r="MZ37" s="423"/>
      <c r="NA37" s="423"/>
      <c r="NB37" s="423"/>
      <c r="NC37" s="423"/>
      <c r="ND37" s="423"/>
      <c r="NE37" s="423"/>
      <c r="NF37" s="423"/>
      <c r="NG37" s="423"/>
      <c r="NH37" s="423"/>
      <c r="NI37" s="423"/>
      <c r="NJ37" s="423"/>
      <c r="NK37" s="423"/>
      <c r="NL37" s="423"/>
      <c r="NM37" s="423"/>
      <c r="NN37" s="423"/>
      <c r="NO37" s="423"/>
      <c r="NP37" s="423"/>
      <c r="NQ37" s="423"/>
      <c r="NR37" s="423"/>
      <c r="NS37" s="423"/>
      <c r="NT37" s="423"/>
      <c r="NU37" s="423"/>
      <c r="NV37" s="423"/>
      <c r="NW37" s="423"/>
      <c r="NX37" s="423"/>
      <c r="NY37" s="423"/>
      <c r="NZ37" s="423"/>
      <c r="OA37" s="423"/>
      <c r="OB37" s="423"/>
      <c r="OC37" s="423"/>
      <c r="OD37" s="423"/>
      <c r="OE37" s="423"/>
      <c r="OF37" s="423"/>
      <c r="OG37" s="423"/>
      <c r="OH37" s="423"/>
      <c r="OI37" s="423"/>
      <c r="OJ37" s="423"/>
      <c r="OK37" s="423"/>
      <c r="OL37" s="423"/>
      <c r="OM37" s="423"/>
      <c r="ON37" s="423"/>
      <c r="OO37" s="423"/>
      <c r="OP37" s="423"/>
      <c r="OQ37" s="423"/>
      <c r="OR37" s="423"/>
      <c r="OS37" s="423"/>
      <c r="OT37" s="423"/>
      <c r="OU37" s="423"/>
      <c r="OV37" s="423"/>
      <c r="OW37" s="423"/>
      <c r="OX37" s="423"/>
      <c r="OY37" s="423"/>
      <c r="OZ37" s="423"/>
      <c r="PA37" s="423"/>
      <c r="PB37" s="423"/>
      <c r="PC37" s="423"/>
      <c r="PD37" s="423"/>
      <c r="PE37" s="423"/>
      <c r="PF37" s="423"/>
      <c r="PG37" s="423"/>
      <c r="PH37" s="423"/>
      <c r="PI37" s="423"/>
      <c r="PJ37" s="423"/>
      <c r="PK37" s="423"/>
      <c r="PL37" s="423"/>
      <c r="PM37" s="423"/>
      <c r="PN37" s="423"/>
      <c r="PO37" s="423"/>
      <c r="PP37" s="423"/>
      <c r="PQ37" s="423"/>
      <c r="PR37" s="423"/>
      <c r="PS37" s="423"/>
      <c r="PT37" s="423"/>
      <c r="PU37" s="423"/>
      <c r="PV37" s="423"/>
      <c r="PW37" s="423"/>
      <c r="PX37" s="423"/>
      <c r="PY37" s="423"/>
      <c r="PZ37" s="423"/>
      <c r="QA37" s="423"/>
      <c r="QB37" s="423"/>
      <c r="QC37" s="423"/>
      <c r="QD37" s="423"/>
      <c r="QE37" s="423"/>
      <c r="QF37" s="423"/>
      <c r="QG37" s="423"/>
      <c r="QH37" s="423"/>
      <c r="QI37" s="423"/>
      <c r="QJ37" s="423"/>
      <c r="QK37" s="423"/>
      <c r="QL37" s="423"/>
      <c r="QM37" s="423"/>
      <c r="QN37" s="423"/>
      <c r="QO37" s="423"/>
      <c r="QP37" s="423"/>
      <c r="QQ37" s="423"/>
      <c r="QR37" s="423"/>
      <c r="QS37" s="423"/>
      <c r="QT37" s="423"/>
      <c r="QU37" s="423"/>
      <c r="QV37" s="423"/>
      <c r="QW37" s="423"/>
      <c r="QX37" s="423"/>
      <c r="QY37" s="423"/>
      <c r="QZ37" s="423"/>
      <c r="RA37" s="423"/>
      <c r="RB37" s="423"/>
      <c r="RC37" s="423"/>
      <c r="RD37" s="423"/>
      <c r="RE37" s="423"/>
      <c r="RF37" s="423"/>
      <c r="RG37" s="423"/>
      <c r="RH37" s="423"/>
      <c r="RI37" s="423"/>
      <c r="RJ37" s="423"/>
      <c r="RK37" s="423"/>
      <c r="RL37" s="423"/>
      <c r="RM37" s="423"/>
      <c r="RN37" s="423"/>
      <c r="RO37" s="423"/>
      <c r="RP37" s="423"/>
      <c r="RQ37" s="423"/>
      <c r="RR37" s="423"/>
      <c r="RS37" s="423"/>
      <c r="RT37" s="423"/>
      <c r="RU37" s="423"/>
      <c r="RV37" s="423"/>
      <c r="RW37" s="423"/>
      <c r="RX37" s="423"/>
      <c r="RY37" s="423"/>
      <c r="RZ37" s="423"/>
      <c r="SA37" s="423"/>
      <c r="SB37" s="423"/>
      <c r="SC37" s="423"/>
      <c r="SD37" s="423"/>
      <c r="SE37" s="423"/>
      <c r="SF37" s="423"/>
      <c r="SG37" s="423"/>
      <c r="SH37" s="423"/>
      <c r="SI37" s="423"/>
      <c r="SJ37" s="423"/>
      <c r="SK37" s="423"/>
      <c r="SL37" s="423"/>
      <c r="SM37" s="423"/>
      <c r="SN37" s="423"/>
      <c r="SO37" s="423"/>
      <c r="SP37" s="423"/>
      <c r="SQ37" s="423"/>
      <c r="SR37" s="423"/>
      <c r="SS37" s="423"/>
      <c r="ST37" s="423"/>
      <c r="SU37" s="423"/>
      <c r="SV37" s="423"/>
      <c r="SW37" s="423"/>
      <c r="SX37" s="423"/>
      <c r="SY37" s="423"/>
      <c r="SZ37" s="423"/>
      <c r="TA37" s="423"/>
      <c r="TB37" s="423"/>
      <c r="TC37" s="423"/>
      <c r="TD37" s="423"/>
      <c r="TE37" s="423"/>
      <c r="TF37" s="423"/>
      <c r="TG37" s="423"/>
      <c r="TH37" s="423"/>
      <c r="TI37" s="423"/>
      <c r="TJ37" s="423"/>
      <c r="TK37" s="423"/>
      <c r="TL37" s="423"/>
      <c r="TM37" s="423"/>
      <c r="TN37" s="423"/>
      <c r="TO37" s="423"/>
      <c r="TP37" s="423"/>
      <c r="TQ37" s="423"/>
      <c r="TR37" s="423"/>
      <c r="TS37" s="423"/>
      <c r="TT37" s="423"/>
      <c r="TU37" s="423"/>
      <c r="TV37" s="423"/>
      <c r="TW37" s="423"/>
      <c r="TX37" s="423"/>
      <c r="TY37" s="423"/>
      <c r="TZ37" s="423"/>
      <c r="UA37" s="423"/>
      <c r="UB37" s="423"/>
      <c r="UC37" s="423"/>
      <c r="UD37" s="423"/>
      <c r="UE37" s="423"/>
      <c r="UF37" s="423"/>
      <c r="UG37" s="423"/>
      <c r="UH37" s="423"/>
      <c r="UI37" s="423"/>
      <c r="UJ37" s="423"/>
      <c r="UK37" s="423"/>
      <c r="UL37" s="423"/>
      <c r="UM37" s="423"/>
      <c r="UN37" s="423"/>
      <c r="UO37" s="423"/>
      <c r="UP37" s="423"/>
      <c r="UQ37" s="423"/>
      <c r="UR37" s="423"/>
      <c r="US37" s="423"/>
      <c r="UT37" s="423"/>
      <c r="UU37" s="423"/>
      <c r="UV37" s="423"/>
      <c r="UW37" s="423"/>
      <c r="UX37" s="423"/>
      <c r="UY37" s="423"/>
      <c r="UZ37" s="423"/>
      <c r="VA37" s="423"/>
      <c r="VB37" s="423"/>
      <c r="VC37" s="423"/>
      <c r="VD37" s="423"/>
      <c r="VE37" s="423"/>
      <c r="VF37" s="423"/>
      <c r="VG37" s="423"/>
      <c r="VH37" s="423"/>
      <c r="VI37" s="423"/>
      <c r="VJ37" s="423"/>
      <c r="VK37" s="423"/>
      <c r="VL37" s="423"/>
      <c r="VM37" s="423"/>
      <c r="VN37" s="423"/>
      <c r="VO37" s="423"/>
      <c r="VP37" s="423"/>
      <c r="VQ37" s="423"/>
      <c r="VR37" s="423"/>
      <c r="VS37" s="423"/>
      <c r="VT37" s="423"/>
      <c r="VU37" s="423"/>
      <c r="VV37" s="423"/>
      <c r="VW37" s="423"/>
      <c r="VX37" s="423"/>
      <c r="VY37" s="423"/>
      <c r="VZ37" s="423"/>
      <c r="WA37" s="423"/>
      <c r="WB37" s="423"/>
      <c r="WC37" s="423"/>
      <c r="WD37" s="423"/>
      <c r="WE37" s="423"/>
      <c r="WF37" s="423"/>
      <c r="WG37" s="423"/>
      <c r="WH37" s="423"/>
      <c r="WI37" s="423"/>
      <c r="WJ37" s="423"/>
      <c r="WK37" s="423"/>
      <c r="WL37" s="423"/>
      <c r="WM37" s="423"/>
      <c r="WN37" s="423"/>
      <c r="WO37" s="423"/>
      <c r="WP37" s="423"/>
      <c r="WQ37" s="423"/>
      <c r="WR37" s="423"/>
      <c r="WS37" s="423"/>
      <c r="WT37" s="423"/>
      <c r="WU37" s="423"/>
      <c r="WV37" s="423"/>
      <c r="WW37" s="423"/>
      <c r="WX37" s="423"/>
      <c r="WY37" s="423"/>
      <c r="WZ37" s="423"/>
      <c r="XA37" s="423"/>
      <c r="XB37" s="423"/>
      <c r="XC37" s="423"/>
      <c r="XD37" s="423"/>
      <c r="XE37" s="423"/>
      <c r="XF37" s="423"/>
      <c r="XG37" s="423"/>
      <c r="XH37" s="423"/>
      <c r="XI37" s="423"/>
      <c r="XJ37" s="423"/>
      <c r="XK37" s="423"/>
      <c r="XL37" s="423"/>
      <c r="XM37" s="423"/>
      <c r="XN37" s="423"/>
      <c r="XO37" s="423"/>
      <c r="XP37" s="423"/>
      <c r="XQ37" s="423"/>
      <c r="XR37" s="423"/>
      <c r="XS37" s="423"/>
      <c r="XT37" s="423"/>
      <c r="XU37" s="423"/>
      <c r="XV37" s="423"/>
      <c r="XW37" s="423"/>
      <c r="XX37" s="423"/>
      <c r="XY37" s="423"/>
      <c r="XZ37" s="423"/>
      <c r="YA37" s="423"/>
      <c r="YB37" s="423"/>
      <c r="YC37" s="423"/>
      <c r="YD37" s="423"/>
      <c r="YE37" s="423"/>
      <c r="YF37" s="423"/>
      <c r="YG37" s="423"/>
      <c r="YH37" s="423"/>
      <c r="YI37" s="423"/>
      <c r="YJ37" s="423"/>
      <c r="YK37" s="423"/>
      <c r="YL37" s="423"/>
      <c r="YM37" s="423"/>
      <c r="YN37" s="423"/>
      <c r="YO37" s="423"/>
      <c r="YP37" s="423"/>
      <c r="YQ37" s="423"/>
      <c r="YR37" s="423"/>
      <c r="YS37" s="423"/>
      <c r="YT37" s="423"/>
      <c r="YU37" s="423"/>
      <c r="YV37" s="423"/>
      <c r="YW37" s="423"/>
      <c r="YX37" s="423"/>
      <c r="YY37" s="423"/>
      <c r="YZ37" s="423"/>
      <c r="ZA37" s="423"/>
      <c r="ZB37" s="423"/>
      <c r="ZC37" s="423"/>
      <c r="ZD37" s="423"/>
      <c r="ZE37" s="423"/>
      <c r="ZF37" s="423"/>
      <c r="ZG37" s="423"/>
      <c r="ZH37" s="423"/>
      <c r="ZI37" s="423"/>
      <c r="ZJ37" s="423"/>
      <c r="ZK37" s="423"/>
      <c r="ZL37" s="423"/>
      <c r="ZM37" s="423"/>
      <c r="ZN37" s="423"/>
      <c r="ZO37" s="423"/>
      <c r="ZP37" s="423"/>
      <c r="ZQ37" s="423"/>
      <c r="ZR37" s="423"/>
      <c r="ZS37" s="423"/>
      <c r="ZT37" s="423"/>
      <c r="ZU37" s="423"/>
      <c r="ZV37" s="423"/>
      <c r="ZW37" s="423"/>
      <c r="ZX37" s="423"/>
      <c r="ZY37" s="423"/>
      <c r="ZZ37" s="423"/>
      <c r="AAA37" s="423"/>
      <c r="AAB37" s="423"/>
      <c r="AAC37" s="423"/>
      <c r="AAD37" s="423"/>
      <c r="AAE37" s="423"/>
      <c r="AAF37" s="423"/>
      <c r="AAG37" s="423"/>
      <c r="AAH37" s="423"/>
      <c r="AAI37" s="423"/>
      <c r="AAJ37" s="423"/>
      <c r="AAK37" s="423"/>
      <c r="AAL37" s="423"/>
      <c r="AAM37" s="423"/>
      <c r="AAN37" s="423"/>
      <c r="AAO37" s="423"/>
      <c r="AAP37" s="423"/>
      <c r="AAQ37" s="423"/>
      <c r="AAR37" s="423"/>
      <c r="AAS37" s="423"/>
      <c r="AAT37" s="423"/>
      <c r="AAU37" s="423"/>
      <c r="AAV37" s="423"/>
      <c r="AAW37" s="423"/>
      <c r="AAX37" s="423"/>
      <c r="AAY37" s="423"/>
      <c r="AAZ37" s="423"/>
      <c r="ABA37" s="423"/>
      <c r="ABB37" s="423"/>
      <c r="ABC37" s="423"/>
      <c r="ABD37" s="423"/>
      <c r="ABE37" s="423"/>
      <c r="ABF37" s="423"/>
      <c r="ABG37" s="423"/>
      <c r="ABH37" s="423"/>
      <c r="ABI37" s="423"/>
      <c r="ABJ37" s="423"/>
      <c r="ABK37" s="423"/>
      <c r="ABL37" s="423"/>
      <c r="ABM37" s="423"/>
      <c r="ABN37" s="423"/>
      <c r="ABO37" s="423"/>
      <c r="ABP37" s="423"/>
      <c r="ABQ37" s="423"/>
      <c r="ABR37" s="423"/>
      <c r="ABS37" s="423"/>
      <c r="ABT37" s="423"/>
      <c r="ABU37" s="423"/>
      <c r="ABV37" s="423"/>
      <c r="ABW37" s="423"/>
      <c r="ABX37" s="423"/>
      <c r="ABY37" s="423"/>
      <c r="ABZ37" s="423"/>
      <c r="ACA37" s="423"/>
      <c r="ACB37" s="423"/>
      <c r="ACC37" s="423"/>
      <c r="ACD37" s="423"/>
      <c r="ACE37" s="423"/>
      <c r="ACF37" s="423"/>
      <c r="ACG37" s="423"/>
      <c r="ACH37" s="423"/>
      <c r="ACI37" s="423"/>
      <c r="ACJ37" s="423"/>
      <c r="ACK37" s="423"/>
      <c r="ACL37" s="423"/>
      <c r="ACM37" s="423"/>
      <c r="ACN37" s="423"/>
      <c r="ACO37" s="423"/>
      <c r="ACP37" s="423"/>
      <c r="ACQ37" s="423"/>
      <c r="ACR37" s="423"/>
      <c r="ACS37" s="423"/>
      <c r="ACT37" s="423"/>
      <c r="ACU37" s="423"/>
      <c r="ACV37" s="423"/>
      <c r="ACW37" s="423"/>
      <c r="ACX37" s="423"/>
      <c r="ACY37" s="423"/>
      <c r="ACZ37" s="423"/>
      <c r="ADA37" s="423"/>
      <c r="ADB37" s="423"/>
      <c r="ADC37" s="423"/>
      <c r="ADD37" s="423"/>
      <c r="ADE37" s="423"/>
      <c r="ADF37" s="423"/>
      <c r="ADG37" s="423"/>
      <c r="ADH37" s="423"/>
      <c r="ADI37" s="423"/>
      <c r="ADJ37" s="423"/>
      <c r="ADK37" s="423"/>
      <c r="ADL37" s="423"/>
      <c r="ADM37" s="423"/>
      <c r="ADN37" s="423"/>
      <c r="ADO37" s="423"/>
      <c r="ADP37" s="423"/>
      <c r="ADQ37" s="423"/>
      <c r="ADR37" s="423"/>
      <c r="ADS37" s="423"/>
      <c r="ADT37" s="423"/>
      <c r="ADU37" s="423"/>
      <c r="ADV37" s="423"/>
      <c r="ADW37" s="423"/>
      <c r="ADX37" s="423"/>
      <c r="ADY37" s="423"/>
      <c r="ADZ37" s="423"/>
      <c r="AEA37" s="423"/>
      <c r="AEB37" s="423"/>
      <c r="AEC37" s="423"/>
      <c r="AED37" s="423"/>
      <c r="AEE37" s="423"/>
      <c r="AEF37" s="423"/>
      <c r="AEG37" s="423"/>
      <c r="AEH37" s="423"/>
      <c r="AEI37" s="423"/>
      <c r="AEJ37" s="423"/>
      <c r="AEK37" s="423"/>
      <c r="AEL37" s="423"/>
      <c r="AEM37" s="423"/>
      <c r="AEN37" s="423"/>
      <c r="AEO37" s="423"/>
      <c r="AEP37" s="423"/>
      <c r="AEQ37" s="423"/>
      <c r="AER37" s="423"/>
      <c r="AES37" s="423"/>
      <c r="AET37" s="423"/>
      <c r="AEU37" s="423"/>
      <c r="AEV37" s="423"/>
      <c r="AEW37" s="423"/>
      <c r="AEX37" s="423"/>
      <c r="AEY37" s="423"/>
      <c r="AEZ37" s="423"/>
      <c r="AFA37" s="423"/>
      <c r="AFB37" s="423"/>
      <c r="AFC37" s="423"/>
      <c r="AFD37" s="423"/>
      <c r="AFE37" s="423"/>
      <c r="AFF37" s="423"/>
      <c r="AFG37" s="423"/>
      <c r="AFH37" s="423"/>
      <c r="AFI37" s="423"/>
      <c r="AFJ37" s="423"/>
      <c r="AFK37" s="423"/>
      <c r="AFL37" s="423"/>
      <c r="AFM37" s="423"/>
      <c r="AFN37" s="423"/>
      <c r="AFO37" s="423"/>
      <c r="AFP37" s="423"/>
      <c r="AFQ37" s="423"/>
      <c r="AFR37" s="423"/>
      <c r="AFS37" s="423"/>
      <c r="AFT37" s="423"/>
      <c r="AFU37" s="423"/>
      <c r="AFV37" s="423"/>
      <c r="AFW37" s="423"/>
      <c r="AFX37" s="423"/>
      <c r="AFY37" s="423"/>
      <c r="AFZ37" s="423"/>
      <c r="AGA37" s="423"/>
      <c r="AGB37" s="423"/>
      <c r="AGC37" s="423"/>
      <c r="AGD37" s="423"/>
      <c r="AGE37" s="423"/>
      <c r="AGF37" s="423"/>
      <c r="AGG37" s="423"/>
      <c r="AGH37" s="423"/>
      <c r="AGI37" s="423"/>
      <c r="AGJ37" s="423"/>
      <c r="AGK37" s="423"/>
      <c r="AGL37" s="423"/>
      <c r="AGM37" s="423"/>
      <c r="AGN37" s="423"/>
      <c r="AGO37" s="423"/>
      <c r="AGP37" s="423"/>
      <c r="AGQ37" s="423"/>
      <c r="AGR37" s="423"/>
      <c r="AGS37" s="423"/>
      <c r="AGT37" s="423"/>
      <c r="AGU37" s="423"/>
      <c r="AGV37" s="423"/>
      <c r="AGW37" s="423"/>
      <c r="AGX37" s="423"/>
      <c r="AGY37" s="423"/>
      <c r="AGZ37" s="423"/>
      <c r="AHA37" s="423"/>
      <c r="AHB37" s="423"/>
      <c r="AHC37" s="423"/>
      <c r="AHD37" s="423"/>
      <c r="AHE37" s="423"/>
      <c r="AHF37" s="423"/>
      <c r="AHG37" s="423"/>
      <c r="AHH37" s="423"/>
      <c r="AHI37" s="423"/>
      <c r="AHJ37" s="423"/>
      <c r="AHK37" s="423"/>
      <c r="AHL37" s="423"/>
      <c r="AHM37" s="423"/>
      <c r="AHN37" s="423"/>
      <c r="AHO37" s="423"/>
      <c r="AHP37" s="423"/>
      <c r="AHQ37" s="423"/>
      <c r="AHR37" s="423"/>
      <c r="AHS37" s="423"/>
      <c r="AHT37" s="423"/>
      <c r="AHU37" s="423"/>
      <c r="AHV37" s="423"/>
      <c r="AHW37" s="423"/>
      <c r="AHX37" s="423"/>
      <c r="AHY37" s="423"/>
      <c r="AHZ37" s="423"/>
      <c r="AIA37" s="423"/>
      <c r="AIB37" s="423"/>
      <c r="AIC37" s="423"/>
      <c r="AID37" s="423"/>
      <c r="AIE37" s="423"/>
      <c r="AIF37" s="423"/>
      <c r="AIG37" s="423"/>
      <c r="AIH37" s="423"/>
      <c r="AII37" s="423"/>
      <c r="AIJ37" s="423"/>
      <c r="AIK37" s="423"/>
      <c r="AIL37" s="423"/>
      <c r="AIM37" s="423"/>
      <c r="AIN37" s="423"/>
      <c r="AIO37" s="423"/>
      <c r="AIP37" s="423"/>
      <c r="AIQ37" s="423"/>
      <c r="AIR37" s="423"/>
      <c r="AIS37" s="423"/>
      <c r="AIT37" s="423"/>
      <c r="AIU37" s="423"/>
      <c r="AIV37" s="423"/>
      <c r="AIW37" s="423"/>
      <c r="AIX37" s="423"/>
      <c r="AIY37" s="423"/>
      <c r="AIZ37" s="423"/>
      <c r="AJA37" s="423"/>
      <c r="AJB37" s="423"/>
      <c r="AJC37" s="423"/>
      <c r="AJD37" s="423"/>
      <c r="AJE37" s="423"/>
      <c r="AJF37" s="423"/>
      <c r="AJG37" s="423"/>
      <c r="AJH37" s="423"/>
      <c r="AJI37" s="423"/>
      <c r="AJJ37" s="423"/>
      <c r="AJK37" s="423"/>
      <c r="AJL37" s="423"/>
      <c r="AJM37" s="423"/>
      <c r="AJN37" s="423"/>
      <c r="AJO37" s="423"/>
      <c r="AJP37" s="423"/>
      <c r="AJQ37" s="423"/>
      <c r="AJR37" s="423"/>
      <c r="AJS37" s="423"/>
      <c r="AJT37" s="423"/>
      <c r="AJU37" s="423"/>
      <c r="AJV37" s="423"/>
      <c r="AJW37" s="423"/>
      <c r="AJX37" s="423"/>
      <c r="AJY37" s="423"/>
      <c r="AJZ37" s="423"/>
      <c r="AKA37" s="423"/>
      <c r="AKB37" s="423"/>
      <c r="AKC37" s="423"/>
      <c r="AKD37" s="423"/>
      <c r="AKE37" s="423"/>
      <c r="AKF37" s="423"/>
      <c r="AKG37" s="423"/>
      <c r="AKH37" s="423"/>
      <c r="AKI37" s="423"/>
      <c r="AKJ37" s="423"/>
      <c r="AKK37" s="423"/>
      <c r="AKL37" s="423"/>
      <c r="AKM37" s="423"/>
      <c r="AKN37" s="423"/>
      <c r="AKO37" s="423"/>
      <c r="AKP37" s="423"/>
      <c r="AKQ37" s="423"/>
      <c r="AKR37" s="423"/>
      <c r="AKS37" s="423"/>
      <c r="AKT37" s="423"/>
      <c r="AKU37" s="423"/>
      <c r="AKV37" s="423"/>
      <c r="AKW37" s="423"/>
      <c r="AKX37" s="423"/>
      <c r="AKY37" s="423"/>
      <c r="AKZ37" s="423"/>
      <c r="ALA37" s="423"/>
      <c r="ALB37" s="423"/>
      <c r="ALC37" s="423"/>
      <c r="ALD37" s="423"/>
      <c r="ALE37" s="423"/>
      <c r="ALF37" s="423"/>
      <c r="ALG37" s="423"/>
      <c r="ALH37" s="423"/>
      <c r="ALI37" s="423"/>
      <c r="ALJ37" s="423"/>
      <c r="ALK37" s="423"/>
      <c r="ALL37" s="423"/>
      <c r="ALM37" s="423"/>
      <c r="ALN37" s="423"/>
      <c r="ALO37" s="423"/>
      <c r="ALP37" s="423"/>
      <c r="ALQ37" s="423"/>
      <c r="ALR37" s="423"/>
      <c r="ALS37" s="423"/>
      <c r="ALT37" s="423"/>
      <c r="ALU37" s="423"/>
      <c r="ALV37" s="423"/>
      <c r="ALW37" s="423"/>
      <c r="ALX37" s="423"/>
      <c r="ALY37" s="423"/>
      <c r="ALZ37" s="423"/>
      <c r="AMA37" s="423"/>
      <c r="AMB37" s="423"/>
      <c r="AMC37" s="423"/>
      <c r="AMD37" s="423"/>
      <c r="AME37" s="423"/>
      <c r="AMF37" s="423"/>
      <c r="AMG37" s="423"/>
      <c r="AMH37" s="423"/>
      <c r="AMI37" s="423"/>
      <c r="AMJ37" s="423"/>
    </row>
  </sheetData>
  <sheetProtection algorithmName="SHA-512" hashValue="7wegLiybzuFS3HWCEV9IjldhWFNLyzQweqUohTw9z5vQml2ltD9l6PJg6JMs4+C8XAaxPsUVd7aRNxW/EUYUwQ==" saltValue="eW7zfCnWJL6oSuWgmjC6JA==" spinCount="100000" sheet="1" objects="1" scenarios="1" formatColumns="0" formatRows="0"/>
  <mergeCells count="2">
    <mergeCell ref="C6:G6"/>
    <mergeCell ref="B3:G3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464&amp;C&amp;"Arial,Negrito"&amp;10C.&amp;P&amp;R&amp;"Arial,Itálico"&amp;10Origem: 408-Orçamento_Rel 7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39997558519241921"/>
  </sheetPr>
  <dimension ref="A1:AMJ11"/>
  <sheetViews>
    <sheetView showZeros="0" zoomScaleNormal="100" workbookViewId="0">
      <selection activeCell="G12" sqref="G12"/>
    </sheetView>
  </sheetViews>
  <sheetFormatPr defaultColWidth="9.140625" defaultRowHeight="15"/>
  <cols>
    <col min="1" max="1" width="9.140625" style="26"/>
    <col min="2" max="2" width="7.85546875" style="27" bestFit="1" customWidth="1"/>
    <col min="3" max="3" width="64.140625" style="28" customWidth="1"/>
    <col min="4" max="4" width="5.42578125" style="28" bestFit="1" customWidth="1"/>
    <col min="5" max="7" width="17.7109375" style="34" customWidth="1"/>
    <col min="8" max="10" width="11.140625" style="30" customWidth="1"/>
    <col min="11" max="11" width="11.140625" style="31" customWidth="1"/>
    <col min="12" max="12" width="15.7109375" style="27" customWidth="1"/>
    <col min="13" max="14" width="12.5703125" style="32" customWidth="1"/>
    <col min="15" max="17" width="12.5703125" style="27" customWidth="1"/>
    <col min="18" max="18" width="9.140625" style="27"/>
    <col min="19" max="19" width="12.42578125" style="27" customWidth="1"/>
    <col min="20" max="1024" width="9.140625" style="27"/>
    <col min="1025" max="16384" width="9.140625" style="36"/>
  </cols>
  <sheetData>
    <row r="1" spans="1:1024" s="27" customFormat="1" ht="26.25" customHeight="1">
      <c r="A1" s="26"/>
      <c r="C1" s="28"/>
      <c r="D1" s="33"/>
      <c r="E1" s="26"/>
      <c r="F1" s="34"/>
      <c r="G1" s="34"/>
      <c r="H1" s="30"/>
      <c r="I1" s="30"/>
      <c r="J1" s="30"/>
      <c r="K1" s="31"/>
      <c r="M1" s="32"/>
      <c r="N1" s="32"/>
    </row>
    <row r="2" spans="1:1024" s="27" customFormat="1" ht="26.25" customHeight="1">
      <c r="A2" s="26"/>
      <c r="B2" s="549" t="s">
        <v>180</v>
      </c>
      <c r="C2" s="549"/>
      <c r="D2" s="549"/>
      <c r="E2" s="549"/>
      <c r="F2" s="549"/>
      <c r="G2" s="549"/>
      <c r="H2" s="549"/>
      <c r="I2" s="549"/>
      <c r="J2" s="549"/>
      <c r="K2" s="549"/>
      <c r="L2" s="32"/>
      <c r="M2" s="32"/>
      <c r="N2" s="32"/>
    </row>
    <row r="3" spans="1:1024" s="32" customFormat="1" ht="39.950000000000003" customHeight="1">
      <c r="A3" s="26"/>
      <c r="B3" s="62" t="s">
        <v>181</v>
      </c>
      <c r="C3" s="62" t="s">
        <v>182</v>
      </c>
      <c r="D3" s="62" t="s">
        <v>183</v>
      </c>
      <c r="E3" s="62" t="s">
        <v>184</v>
      </c>
      <c r="F3" s="62" t="s">
        <v>185</v>
      </c>
      <c r="G3" s="62" t="s">
        <v>186</v>
      </c>
      <c r="H3" s="63" t="s">
        <v>187</v>
      </c>
      <c r="I3" s="63" t="s">
        <v>188</v>
      </c>
      <c r="J3" s="63" t="s">
        <v>189</v>
      </c>
      <c r="K3" s="63" t="s">
        <v>190</v>
      </c>
      <c r="L3" s="27"/>
      <c r="O3" s="27"/>
      <c r="P3" s="27"/>
      <c r="Q3" s="27"/>
      <c r="R3" s="27"/>
      <c r="S3" s="27"/>
      <c r="T3" s="27"/>
    </row>
    <row r="4" spans="1:1024" s="32" customFormat="1" ht="26.25" customHeight="1">
      <c r="A4" s="67" t="s">
        <v>120</v>
      </c>
      <c r="B4" s="73" t="s">
        <v>142</v>
      </c>
      <c r="C4" s="74" t="s">
        <v>141</v>
      </c>
      <c r="D4" s="75" t="s">
        <v>16</v>
      </c>
      <c r="E4" s="185" t="s">
        <v>220</v>
      </c>
      <c r="F4" s="185" t="s">
        <v>221</v>
      </c>
      <c r="G4" s="185" t="s">
        <v>222</v>
      </c>
      <c r="H4" s="76"/>
      <c r="I4" s="76"/>
      <c r="J4" s="76"/>
      <c r="K4" s="76"/>
      <c r="L4" s="64" t="s">
        <v>219</v>
      </c>
      <c r="O4" s="27"/>
      <c r="P4" s="27"/>
      <c r="Q4" s="27"/>
      <c r="R4" s="27"/>
      <c r="S4" s="27"/>
      <c r="T4" s="27"/>
    </row>
    <row r="5" spans="1:1024" s="65" customFormat="1" ht="26.25" customHeight="1">
      <c r="A5" s="67" t="s">
        <v>120</v>
      </c>
      <c r="B5" s="73" t="s">
        <v>131</v>
      </c>
      <c r="C5" s="74" t="s">
        <v>130</v>
      </c>
      <c r="D5" s="75" t="s">
        <v>121</v>
      </c>
      <c r="E5" s="185" t="s">
        <v>223</v>
      </c>
      <c r="F5" s="77"/>
      <c r="G5" s="77"/>
      <c r="H5" s="76"/>
      <c r="I5" s="76"/>
      <c r="J5" s="76"/>
      <c r="K5" s="76"/>
      <c r="L5" s="64" t="s">
        <v>219</v>
      </c>
      <c r="O5" s="66"/>
      <c r="P5" s="66"/>
      <c r="Q5" s="66"/>
      <c r="R5" s="66"/>
      <c r="S5" s="66"/>
      <c r="T5" s="66"/>
    </row>
    <row r="6" spans="1:1024" s="65" customFormat="1" ht="26.25" customHeight="1">
      <c r="A6" s="67" t="s">
        <v>120</v>
      </c>
      <c r="B6" s="73" t="s">
        <v>224</v>
      </c>
      <c r="C6" s="74" t="s">
        <v>225</v>
      </c>
      <c r="D6" s="75" t="s">
        <v>121</v>
      </c>
      <c r="E6" s="185" t="s">
        <v>226</v>
      </c>
      <c r="F6" s="187" t="s">
        <v>456</v>
      </c>
      <c r="G6" s="77" t="s">
        <v>227</v>
      </c>
      <c r="H6" s="78"/>
      <c r="I6" s="78"/>
      <c r="J6" s="76"/>
      <c r="K6" s="76"/>
      <c r="L6" s="64" t="s">
        <v>219</v>
      </c>
      <c r="O6" s="66"/>
      <c r="P6" s="66"/>
      <c r="Q6" s="66"/>
      <c r="R6" s="66"/>
      <c r="S6" s="66"/>
      <c r="T6" s="66"/>
    </row>
    <row r="7" spans="1:1024" s="32" customFormat="1" ht="26.25" customHeight="1">
      <c r="A7" s="67" t="s">
        <v>120</v>
      </c>
      <c r="B7" s="73" t="s">
        <v>133</v>
      </c>
      <c r="C7" s="74" t="s">
        <v>233</v>
      </c>
      <c r="D7" s="75" t="s">
        <v>134</v>
      </c>
      <c r="E7" s="185" t="s">
        <v>234</v>
      </c>
      <c r="F7" s="185" t="s">
        <v>235</v>
      </c>
      <c r="G7" s="185" t="s">
        <v>236</v>
      </c>
      <c r="H7" s="76"/>
      <c r="I7" s="76"/>
      <c r="J7" s="76"/>
      <c r="K7" s="76"/>
      <c r="L7" s="64" t="s">
        <v>219</v>
      </c>
      <c r="O7" s="27"/>
      <c r="P7" s="27"/>
      <c r="Q7" s="27"/>
      <c r="R7" s="27"/>
      <c r="S7" s="27"/>
      <c r="T7" s="27"/>
    </row>
    <row r="8" spans="1:1024" s="65" customFormat="1" ht="25.5">
      <c r="A8" s="67" t="s">
        <v>120</v>
      </c>
      <c r="B8" s="73" t="s">
        <v>429</v>
      </c>
      <c r="C8" s="74" t="s">
        <v>441</v>
      </c>
      <c r="D8" s="75" t="s">
        <v>16</v>
      </c>
      <c r="E8" s="77" t="s">
        <v>430</v>
      </c>
      <c r="F8" s="77" t="s">
        <v>431</v>
      </c>
      <c r="G8" s="77" t="s">
        <v>432</v>
      </c>
      <c r="H8" s="78"/>
      <c r="I8" s="78"/>
      <c r="J8" s="76"/>
      <c r="K8" s="76"/>
      <c r="L8" s="64" t="s">
        <v>219</v>
      </c>
      <c r="O8" s="66"/>
      <c r="P8" s="66"/>
      <c r="Q8" s="66"/>
      <c r="R8" s="66"/>
      <c r="S8" s="66"/>
      <c r="T8" s="66"/>
    </row>
    <row r="9" spans="1:1024" s="65" customFormat="1" ht="25.5">
      <c r="A9" s="67" t="s">
        <v>120</v>
      </c>
      <c r="B9" s="73" t="s">
        <v>433</v>
      </c>
      <c r="C9" s="74" t="s">
        <v>442</v>
      </c>
      <c r="D9" s="75" t="s">
        <v>16</v>
      </c>
      <c r="E9" s="77" t="s">
        <v>430</v>
      </c>
      <c r="F9" s="77" t="s">
        <v>431</v>
      </c>
      <c r="G9" s="77" t="s">
        <v>432</v>
      </c>
      <c r="H9" s="78"/>
      <c r="I9" s="78"/>
      <c r="J9" s="76"/>
      <c r="K9" s="76"/>
      <c r="L9" s="64" t="s">
        <v>219</v>
      </c>
      <c r="O9" s="66"/>
      <c r="P9" s="66"/>
      <c r="Q9" s="66"/>
      <c r="R9" s="66"/>
      <c r="S9" s="66"/>
      <c r="T9" s="66"/>
    </row>
    <row r="10" spans="1:1024" s="65" customFormat="1" ht="25.5">
      <c r="A10" s="67" t="s">
        <v>120</v>
      </c>
      <c r="B10" s="73" t="s">
        <v>434</v>
      </c>
      <c r="C10" s="74" t="s">
        <v>443</v>
      </c>
      <c r="D10" s="75" t="s">
        <v>16</v>
      </c>
      <c r="E10" s="77" t="s">
        <v>435</v>
      </c>
      <c r="F10" s="77" t="s">
        <v>436</v>
      </c>
      <c r="G10" s="77" t="s">
        <v>437</v>
      </c>
      <c r="H10" s="78"/>
      <c r="I10" s="78"/>
      <c r="J10" s="76"/>
      <c r="K10" s="76"/>
      <c r="L10" s="64" t="s">
        <v>219</v>
      </c>
      <c r="O10" s="66"/>
      <c r="P10" s="66"/>
      <c r="Q10" s="66"/>
      <c r="R10" s="66"/>
      <c r="S10" s="66"/>
      <c r="T10" s="66"/>
    </row>
    <row r="11" spans="1:1024" s="31" customFormat="1" ht="12.75">
      <c r="A11" s="26"/>
      <c r="B11" s="27"/>
      <c r="C11" s="28"/>
      <c r="D11" s="29"/>
      <c r="E11" s="34"/>
      <c r="F11" s="34"/>
      <c r="G11" s="34"/>
      <c r="H11" s="29"/>
      <c r="I11" s="29"/>
      <c r="J11" s="29"/>
      <c r="L11" s="27"/>
      <c r="M11" s="32"/>
      <c r="N11" s="32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  <c r="CW11" s="27"/>
      <c r="CX11" s="27"/>
      <c r="CY11" s="27"/>
      <c r="CZ11" s="27"/>
      <c r="DA11" s="27"/>
      <c r="DB11" s="27"/>
      <c r="DC11" s="27"/>
      <c r="DD11" s="27"/>
      <c r="DE11" s="27"/>
      <c r="DF11" s="27"/>
      <c r="DG11" s="27"/>
      <c r="DH11" s="27"/>
      <c r="DI11" s="27"/>
      <c r="DJ11" s="27"/>
      <c r="DK11" s="27"/>
      <c r="DL11" s="27"/>
      <c r="DM11" s="27"/>
      <c r="DN11" s="27"/>
      <c r="DO11" s="27"/>
      <c r="DP11" s="27"/>
      <c r="DQ11" s="27"/>
      <c r="DR11" s="27"/>
      <c r="DS11" s="27"/>
      <c r="DT11" s="27"/>
      <c r="DU11" s="27"/>
      <c r="DV11" s="27"/>
      <c r="DW11" s="27"/>
      <c r="DX11" s="27"/>
      <c r="DY11" s="27"/>
      <c r="DZ11" s="27"/>
      <c r="EA11" s="27"/>
      <c r="EB11" s="27"/>
      <c r="EC11" s="27"/>
      <c r="ED11" s="27"/>
      <c r="EE11" s="27"/>
      <c r="EF11" s="27"/>
      <c r="EG11" s="27"/>
      <c r="EH11" s="27"/>
      <c r="EI11" s="27"/>
      <c r="EJ11" s="27"/>
      <c r="EK11" s="27"/>
      <c r="EL11" s="27"/>
      <c r="EM11" s="27"/>
      <c r="EN11" s="27"/>
      <c r="EO11" s="27"/>
      <c r="EP11" s="27"/>
      <c r="EQ11" s="27"/>
      <c r="ER11" s="27"/>
      <c r="ES11" s="27"/>
      <c r="ET11" s="27"/>
      <c r="EU11" s="27"/>
      <c r="EV11" s="27"/>
      <c r="EW11" s="27"/>
      <c r="EX11" s="27"/>
      <c r="EY11" s="27"/>
      <c r="EZ11" s="27"/>
      <c r="FA11" s="27"/>
      <c r="FB11" s="27"/>
      <c r="FC11" s="27"/>
      <c r="FD11" s="27"/>
      <c r="FE11" s="27"/>
      <c r="FF11" s="27"/>
      <c r="FG11" s="27"/>
      <c r="FH11" s="27"/>
      <c r="FI11" s="27"/>
      <c r="FJ11" s="27"/>
      <c r="FK11" s="27"/>
      <c r="FL11" s="27"/>
      <c r="FM11" s="27"/>
      <c r="FN11" s="27"/>
      <c r="FO11" s="27"/>
      <c r="FP11" s="27"/>
      <c r="FQ11" s="27"/>
      <c r="FR11" s="27"/>
      <c r="FS11" s="27"/>
      <c r="FT11" s="27"/>
      <c r="FU11" s="27"/>
      <c r="FV11" s="27"/>
      <c r="FW11" s="27"/>
      <c r="FX11" s="27"/>
      <c r="FY11" s="27"/>
      <c r="FZ11" s="27"/>
      <c r="GA11" s="27"/>
      <c r="GB11" s="27"/>
      <c r="GC11" s="27"/>
      <c r="GD11" s="27"/>
      <c r="GE11" s="27"/>
      <c r="GF11" s="27"/>
      <c r="GG11" s="27"/>
      <c r="GH11" s="27"/>
      <c r="GI11" s="27"/>
      <c r="GJ11" s="27"/>
      <c r="GK11" s="27"/>
      <c r="GL11" s="27"/>
      <c r="GM11" s="27"/>
      <c r="GN11" s="27"/>
      <c r="GO11" s="27"/>
      <c r="GP11" s="27"/>
      <c r="GQ11" s="27"/>
      <c r="GR11" s="27"/>
      <c r="GS11" s="27"/>
      <c r="GT11" s="27"/>
      <c r="GU11" s="27"/>
      <c r="GV11" s="27"/>
      <c r="GW11" s="27"/>
      <c r="GX11" s="27"/>
      <c r="GY11" s="27"/>
      <c r="GZ11" s="27"/>
      <c r="HA11" s="27"/>
      <c r="HB11" s="27"/>
      <c r="HC11" s="27"/>
      <c r="HD11" s="27"/>
      <c r="HE11" s="27"/>
      <c r="HF11" s="27"/>
      <c r="HG11" s="27"/>
      <c r="HH11" s="27"/>
      <c r="HI11" s="27"/>
      <c r="HJ11" s="27"/>
      <c r="HK11" s="27"/>
      <c r="HL11" s="27"/>
      <c r="HM11" s="27"/>
      <c r="HN11" s="27"/>
      <c r="HO11" s="27"/>
      <c r="HP11" s="27"/>
      <c r="HQ11" s="27"/>
      <c r="HR11" s="27"/>
      <c r="HS11" s="27"/>
      <c r="HT11" s="27"/>
      <c r="HU11" s="27"/>
      <c r="HV11" s="27"/>
      <c r="HW11" s="27"/>
      <c r="HX11" s="27"/>
      <c r="HY11" s="27"/>
      <c r="HZ11" s="27"/>
      <c r="IA11" s="27"/>
      <c r="IB11" s="27"/>
      <c r="IC11" s="27"/>
      <c r="ID11" s="27"/>
      <c r="IE11" s="27"/>
      <c r="IF11" s="27"/>
      <c r="IG11" s="27"/>
      <c r="IH11" s="27"/>
      <c r="II11" s="27"/>
      <c r="IJ11" s="27"/>
      <c r="IK11" s="27"/>
      <c r="IL11" s="27"/>
      <c r="IM11" s="27"/>
      <c r="IN11" s="27"/>
      <c r="IO11" s="27"/>
      <c r="IP11" s="27"/>
      <c r="IQ11" s="27"/>
      <c r="IR11" s="27"/>
      <c r="IS11" s="27"/>
      <c r="IT11" s="27"/>
      <c r="IU11" s="27"/>
      <c r="IV11" s="27"/>
      <c r="IW11" s="27"/>
      <c r="IX11" s="27"/>
      <c r="IY11" s="27"/>
      <c r="IZ11" s="27"/>
      <c r="JA11" s="27"/>
      <c r="JB11" s="27"/>
      <c r="JC11" s="27"/>
      <c r="JD11" s="27"/>
      <c r="JE11" s="27"/>
      <c r="JF11" s="27"/>
      <c r="JG11" s="27"/>
      <c r="JH11" s="27"/>
      <c r="JI11" s="27"/>
      <c r="JJ11" s="27"/>
      <c r="JK11" s="27"/>
      <c r="JL11" s="27"/>
      <c r="JM11" s="27"/>
      <c r="JN11" s="27"/>
      <c r="JO11" s="27"/>
      <c r="JP11" s="27"/>
      <c r="JQ11" s="27"/>
      <c r="JR11" s="27"/>
      <c r="JS11" s="27"/>
      <c r="JT11" s="27"/>
      <c r="JU11" s="27"/>
      <c r="JV11" s="27"/>
      <c r="JW11" s="27"/>
      <c r="JX11" s="27"/>
      <c r="JY11" s="27"/>
      <c r="JZ11" s="27"/>
      <c r="KA11" s="27"/>
      <c r="KB11" s="27"/>
      <c r="KC11" s="27"/>
      <c r="KD11" s="27"/>
      <c r="KE11" s="27"/>
      <c r="KF11" s="27"/>
      <c r="KG11" s="27"/>
      <c r="KH11" s="27"/>
      <c r="KI11" s="27"/>
      <c r="KJ11" s="27"/>
      <c r="KK11" s="27"/>
      <c r="KL11" s="27"/>
      <c r="KM11" s="27"/>
      <c r="KN11" s="27"/>
      <c r="KO11" s="27"/>
      <c r="KP11" s="27"/>
      <c r="KQ11" s="27"/>
      <c r="KR11" s="27"/>
      <c r="KS11" s="27"/>
      <c r="KT11" s="27"/>
      <c r="KU11" s="27"/>
      <c r="KV11" s="27"/>
      <c r="KW11" s="27"/>
      <c r="KX11" s="27"/>
      <c r="KY11" s="27"/>
      <c r="KZ11" s="27"/>
      <c r="LA11" s="27"/>
      <c r="LB11" s="27"/>
      <c r="LC11" s="27"/>
      <c r="LD11" s="27"/>
      <c r="LE11" s="27"/>
      <c r="LF11" s="27"/>
      <c r="LG11" s="27"/>
      <c r="LH11" s="27"/>
      <c r="LI11" s="27"/>
      <c r="LJ11" s="27"/>
      <c r="LK11" s="27"/>
      <c r="LL11" s="27"/>
      <c r="LM11" s="27"/>
      <c r="LN11" s="27"/>
      <c r="LO11" s="27"/>
      <c r="LP11" s="27"/>
      <c r="LQ11" s="27"/>
      <c r="LR11" s="27"/>
      <c r="LS11" s="27"/>
      <c r="LT11" s="27"/>
      <c r="LU11" s="27"/>
      <c r="LV11" s="27"/>
      <c r="LW11" s="27"/>
      <c r="LX11" s="27"/>
      <c r="LY11" s="27"/>
      <c r="LZ11" s="27"/>
      <c r="MA11" s="27"/>
      <c r="MB11" s="27"/>
      <c r="MC11" s="27"/>
      <c r="MD11" s="27"/>
      <c r="ME11" s="27"/>
      <c r="MF11" s="27"/>
      <c r="MG11" s="27"/>
      <c r="MH11" s="27"/>
      <c r="MI11" s="27"/>
      <c r="MJ11" s="27"/>
      <c r="MK11" s="27"/>
      <c r="ML11" s="27"/>
      <c r="MM11" s="27"/>
      <c r="MN11" s="27"/>
      <c r="MO11" s="27"/>
      <c r="MP11" s="27"/>
      <c r="MQ11" s="27"/>
      <c r="MR11" s="27"/>
      <c r="MS11" s="27"/>
      <c r="MT11" s="27"/>
      <c r="MU11" s="27"/>
      <c r="MV11" s="27"/>
      <c r="MW11" s="27"/>
      <c r="MX11" s="27"/>
      <c r="MY11" s="27"/>
      <c r="MZ11" s="27"/>
      <c r="NA11" s="27"/>
      <c r="NB11" s="27"/>
      <c r="NC11" s="27"/>
      <c r="ND11" s="27"/>
      <c r="NE11" s="27"/>
      <c r="NF11" s="27"/>
      <c r="NG11" s="27"/>
      <c r="NH11" s="27"/>
      <c r="NI11" s="27"/>
      <c r="NJ11" s="27"/>
      <c r="NK11" s="27"/>
      <c r="NL11" s="27"/>
      <c r="NM11" s="27"/>
      <c r="NN11" s="27"/>
      <c r="NO11" s="27"/>
      <c r="NP11" s="27"/>
      <c r="NQ11" s="27"/>
      <c r="NR11" s="27"/>
      <c r="NS11" s="27"/>
      <c r="NT11" s="27"/>
      <c r="NU11" s="27"/>
      <c r="NV11" s="27"/>
      <c r="NW11" s="27"/>
      <c r="NX11" s="27"/>
      <c r="NY11" s="27"/>
      <c r="NZ11" s="27"/>
      <c r="OA11" s="27"/>
      <c r="OB11" s="27"/>
      <c r="OC11" s="27"/>
      <c r="OD11" s="27"/>
      <c r="OE11" s="27"/>
      <c r="OF11" s="27"/>
      <c r="OG11" s="27"/>
      <c r="OH11" s="27"/>
      <c r="OI11" s="27"/>
      <c r="OJ11" s="27"/>
      <c r="OK11" s="27"/>
      <c r="OL11" s="27"/>
      <c r="OM11" s="27"/>
      <c r="ON11" s="27"/>
      <c r="OO11" s="27"/>
      <c r="OP11" s="27"/>
      <c r="OQ11" s="27"/>
      <c r="OR11" s="27"/>
      <c r="OS11" s="27"/>
      <c r="OT11" s="27"/>
      <c r="OU11" s="27"/>
      <c r="OV11" s="27"/>
      <c r="OW11" s="27"/>
      <c r="OX11" s="27"/>
      <c r="OY11" s="27"/>
      <c r="OZ11" s="27"/>
      <c r="PA11" s="27"/>
      <c r="PB11" s="27"/>
      <c r="PC11" s="27"/>
      <c r="PD11" s="27"/>
      <c r="PE11" s="27"/>
      <c r="PF11" s="27"/>
      <c r="PG11" s="27"/>
      <c r="PH11" s="27"/>
      <c r="PI11" s="27"/>
      <c r="PJ11" s="27"/>
      <c r="PK11" s="27"/>
      <c r="PL11" s="27"/>
      <c r="PM11" s="27"/>
      <c r="PN11" s="27"/>
      <c r="PO11" s="27"/>
      <c r="PP11" s="27"/>
      <c r="PQ11" s="27"/>
      <c r="PR11" s="27"/>
      <c r="PS11" s="27"/>
      <c r="PT11" s="27"/>
      <c r="PU11" s="27"/>
      <c r="PV11" s="27"/>
      <c r="PW11" s="27"/>
      <c r="PX11" s="27"/>
      <c r="PY11" s="27"/>
      <c r="PZ11" s="27"/>
      <c r="QA11" s="27"/>
      <c r="QB11" s="27"/>
      <c r="QC11" s="27"/>
      <c r="QD11" s="27"/>
      <c r="QE11" s="27"/>
      <c r="QF11" s="27"/>
      <c r="QG11" s="27"/>
      <c r="QH11" s="27"/>
      <c r="QI11" s="27"/>
      <c r="QJ11" s="27"/>
      <c r="QK11" s="27"/>
      <c r="QL11" s="27"/>
      <c r="QM11" s="27"/>
      <c r="QN11" s="27"/>
      <c r="QO11" s="27"/>
      <c r="QP11" s="27"/>
      <c r="QQ11" s="27"/>
      <c r="QR11" s="27"/>
      <c r="QS11" s="27"/>
      <c r="QT11" s="27"/>
      <c r="QU11" s="27"/>
      <c r="QV11" s="27"/>
      <c r="QW11" s="27"/>
      <c r="QX11" s="27"/>
      <c r="QY11" s="27"/>
      <c r="QZ11" s="27"/>
      <c r="RA11" s="27"/>
      <c r="RB11" s="27"/>
      <c r="RC11" s="27"/>
      <c r="RD11" s="27"/>
      <c r="RE11" s="27"/>
      <c r="RF11" s="27"/>
      <c r="RG11" s="27"/>
      <c r="RH11" s="27"/>
      <c r="RI11" s="27"/>
      <c r="RJ11" s="27"/>
      <c r="RK11" s="27"/>
      <c r="RL11" s="27"/>
      <c r="RM11" s="27"/>
      <c r="RN11" s="27"/>
      <c r="RO11" s="27"/>
      <c r="RP11" s="27"/>
      <c r="RQ11" s="27"/>
      <c r="RR11" s="27"/>
      <c r="RS11" s="27"/>
      <c r="RT11" s="27"/>
      <c r="RU11" s="27"/>
      <c r="RV11" s="27"/>
      <c r="RW11" s="27"/>
      <c r="RX11" s="27"/>
      <c r="RY11" s="27"/>
      <c r="RZ11" s="27"/>
      <c r="SA11" s="27"/>
      <c r="SB11" s="27"/>
      <c r="SC11" s="27"/>
      <c r="SD11" s="27"/>
      <c r="SE11" s="27"/>
      <c r="SF11" s="27"/>
      <c r="SG11" s="27"/>
      <c r="SH11" s="27"/>
      <c r="SI11" s="27"/>
      <c r="SJ11" s="27"/>
      <c r="SK11" s="27"/>
      <c r="SL11" s="27"/>
      <c r="SM11" s="27"/>
      <c r="SN11" s="27"/>
      <c r="SO11" s="27"/>
      <c r="SP11" s="27"/>
      <c r="SQ11" s="27"/>
      <c r="SR11" s="27"/>
      <c r="SS11" s="27"/>
      <c r="ST11" s="27"/>
      <c r="SU11" s="27"/>
      <c r="SV11" s="27"/>
      <c r="SW11" s="27"/>
      <c r="SX11" s="27"/>
      <c r="SY11" s="27"/>
      <c r="SZ11" s="27"/>
      <c r="TA11" s="27"/>
      <c r="TB11" s="27"/>
      <c r="TC11" s="27"/>
      <c r="TD11" s="27"/>
      <c r="TE11" s="27"/>
      <c r="TF11" s="27"/>
      <c r="TG11" s="27"/>
      <c r="TH11" s="27"/>
      <c r="TI11" s="27"/>
      <c r="TJ11" s="27"/>
      <c r="TK11" s="27"/>
      <c r="TL11" s="27"/>
      <c r="TM11" s="27"/>
      <c r="TN11" s="27"/>
      <c r="TO11" s="27"/>
      <c r="TP11" s="27"/>
      <c r="TQ11" s="27"/>
      <c r="TR11" s="27"/>
      <c r="TS11" s="27"/>
      <c r="TT11" s="27"/>
      <c r="TU11" s="27"/>
      <c r="TV11" s="27"/>
      <c r="TW11" s="27"/>
      <c r="TX11" s="27"/>
      <c r="TY11" s="27"/>
      <c r="TZ11" s="27"/>
      <c r="UA11" s="27"/>
      <c r="UB11" s="27"/>
      <c r="UC11" s="27"/>
      <c r="UD11" s="27"/>
      <c r="UE11" s="27"/>
      <c r="UF11" s="27"/>
      <c r="UG11" s="27"/>
      <c r="UH11" s="27"/>
      <c r="UI11" s="27"/>
      <c r="UJ11" s="27"/>
      <c r="UK11" s="27"/>
      <c r="UL11" s="27"/>
      <c r="UM11" s="27"/>
      <c r="UN11" s="27"/>
      <c r="UO11" s="27"/>
      <c r="UP11" s="27"/>
      <c r="UQ11" s="27"/>
      <c r="UR11" s="27"/>
      <c r="US11" s="27"/>
      <c r="UT11" s="27"/>
      <c r="UU11" s="27"/>
      <c r="UV11" s="27"/>
      <c r="UW11" s="27"/>
      <c r="UX11" s="27"/>
      <c r="UY11" s="27"/>
      <c r="UZ11" s="27"/>
      <c r="VA11" s="27"/>
      <c r="VB11" s="27"/>
      <c r="VC11" s="27"/>
      <c r="VD11" s="27"/>
      <c r="VE11" s="27"/>
      <c r="VF11" s="27"/>
      <c r="VG11" s="27"/>
      <c r="VH11" s="27"/>
      <c r="VI11" s="27"/>
      <c r="VJ11" s="27"/>
      <c r="VK11" s="27"/>
      <c r="VL11" s="27"/>
      <c r="VM11" s="27"/>
      <c r="VN11" s="27"/>
      <c r="VO11" s="27"/>
      <c r="VP11" s="27"/>
      <c r="VQ11" s="27"/>
      <c r="VR11" s="27"/>
      <c r="VS11" s="27"/>
      <c r="VT11" s="27"/>
      <c r="VU11" s="27"/>
      <c r="VV11" s="27"/>
      <c r="VW11" s="27"/>
      <c r="VX11" s="27"/>
      <c r="VY11" s="27"/>
      <c r="VZ11" s="27"/>
      <c r="WA11" s="27"/>
      <c r="WB11" s="27"/>
      <c r="WC11" s="27"/>
      <c r="WD11" s="27"/>
      <c r="WE11" s="27"/>
      <c r="WF11" s="27"/>
      <c r="WG11" s="27"/>
      <c r="WH11" s="27"/>
      <c r="WI11" s="27"/>
      <c r="WJ11" s="27"/>
      <c r="WK11" s="27"/>
      <c r="WL11" s="27"/>
      <c r="WM11" s="27"/>
      <c r="WN11" s="27"/>
      <c r="WO11" s="27"/>
      <c r="WP11" s="27"/>
      <c r="WQ11" s="27"/>
      <c r="WR11" s="27"/>
      <c r="WS11" s="27"/>
      <c r="WT11" s="27"/>
      <c r="WU11" s="27"/>
      <c r="WV11" s="27"/>
      <c r="WW11" s="27"/>
      <c r="WX11" s="27"/>
      <c r="WY11" s="27"/>
      <c r="WZ11" s="27"/>
      <c r="XA11" s="27"/>
      <c r="XB11" s="27"/>
      <c r="XC11" s="27"/>
      <c r="XD11" s="27"/>
      <c r="XE11" s="27"/>
      <c r="XF11" s="27"/>
      <c r="XG11" s="27"/>
      <c r="XH11" s="27"/>
      <c r="XI11" s="27"/>
      <c r="XJ11" s="27"/>
      <c r="XK11" s="27"/>
      <c r="XL11" s="27"/>
      <c r="XM11" s="27"/>
      <c r="XN11" s="27"/>
      <c r="XO11" s="27"/>
      <c r="XP11" s="27"/>
      <c r="XQ11" s="27"/>
      <c r="XR11" s="27"/>
      <c r="XS11" s="27"/>
      <c r="XT11" s="27"/>
      <c r="XU11" s="27"/>
      <c r="XV11" s="27"/>
      <c r="XW11" s="27"/>
      <c r="XX11" s="27"/>
      <c r="XY11" s="27"/>
      <c r="XZ11" s="27"/>
      <c r="YA11" s="27"/>
      <c r="YB11" s="27"/>
      <c r="YC11" s="27"/>
      <c r="YD11" s="27"/>
      <c r="YE11" s="27"/>
      <c r="YF11" s="27"/>
      <c r="YG11" s="27"/>
      <c r="YH11" s="27"/>
      <c r="YI11" s="27"/>
      <c r="YJ11" s="27"/>
      <c r="YK11" s="27"/>
      <c r="YL11" s="27"/>
      <c r="YM11" s="27"/>
      <c r="YN11" s="27"/>
      <c r="YO11" s="27"/>
      <c r="YP11" s="27"/>
      <c r="YQ11" s="27"/>
      <c r="YR11" s="27"/>
      <c r="YS11" s="27"/>
      <c r="YT11" s="27"/>
      <c r="YU11" s="27"/>
      <c r="YV11" s="27"/>
      <c r="YW11" s="27"/>
      <c r="YX11" s="27"/>
      <c r="YY11" s="27"/>
      <c r="YZ11" s="27"/>
      <c r="ZA11" s="27"/>
      <c r="ZB11" s="27"/>
      <c r="ZC11" s="27"/>
      <c r="ZD11" s="27"/>
      <c r="ZE11" s="27"/>
      <c r="ZF11" s="27"/>
      <c r="ZG11" s="27"/>
      <c r="ZH11" s="27"/>
      <c r="ZI11" s="27"/>
      <c r="ZJ11" s="27"/>
      <c r="ZK11" s="27"/>
      <c r="ZL11" s="27"/>
      <c r="ZM11" s="27"/>
      <c r="ZN11" s="27"/>
      <c r="ZO11" s="27"/>
      <c r="ZP11" s="27"/>
      <c r="ZQ11" s="27"/>
      <c r="ZR11" s="27"/>
      <c r="ZS11" s="27"/>
      <c r="ZT11" s="27"/>
      <c r="ZU11" s="27"/>
      <c r="ZV11" s="27"/>
      <c r="ZW11" s="27"/>
      <c r="ZX11" s="27"/>
      <c r="ZY11" s="27"/>
      <c r="ZZ11" s="27"/>
      <c r="AAA11" s="27"/>
      <c r="AAB11" s="27"/>
      <c r="AAC11" s="27"/>
      <c r="AAD11" s="27"/>
      <c r="AAE11" s="27"/>
      <c r="AAF11" s="27"/>
      <c r="AAG11" s="27"/>
      <c r="AAH11" s="27"/>
      <c r="AAI11" s="27"/>
      <c r="AAJ11" s="27"/>
      <c r="AAK11" s="27"/>
      <c r="AAL11" s="27"/>
      <c r="AAM11" s="27"/>
      <c r="AAN11" s="27"/>
      <c r="AAO11" s="27"/>
      <c r="AAP11" s="27"/>
      <c r="AAQ11" s="27"/>
      <c r="AAR11" s="27"/>
      <c r="AAS11" s="27"/>
      <c r="AAT11" s="27"/>
      <c r="AAU11" s="27"/>
      <c r="AAV11" s="27"/>
      <c r="AAW11" s="27"/>
      <c r="AAX11" s="27"/>
      <c r="AAY11" s="27"/>
      <c r="AAZ11" s="27"/>
      <c r="ABA11" s="27"/>
      <c r="ABB11" s="27"/>
      <c r="ABC11" s="27"/>
      <c r="ABD11" s="27"/>
      <c r="ABE11" s="27"/>
      <c r="ABF11" s="27"/>
      <c r="ABG11" s="27"/>
      <c r="ABH11" s="27"/>
      <c r="ABI11" s="27"/>
      <c r="ABJ11" s="27"/>
      <c r="ABK11" s="27"/>
      <c r="ABL11" s="27"/>
      <c r="ABM11" s="27"/>
      <c r="ABN11" s="27"/>
      <c r="ABO11" s="27"/>
      <c r="ABP11" s="27"/>
      <c r="ABQ11" s="27"/>
      <c r="ABR11" s="27"/>
      <c r="ABS11" s="27"/>
      <c r="ABT11" s="27"/>
      <c r="ABU11" s="27"/>
      <c r="ABV11" s="27"/>
      <c r="ABW11" s="27"/>
      <c r="ABX11" s="27"/>
      <c r="ABY11" s="27"/>
      <c r="ABZ11" s="27"/>
      <c r="ACA11" s="27"/>
      <c r="ACB11" s="27"/>
      <c r="ACC11" s="27"/>
      <c r="ACD11" s="27"/>
      <c r="ACE11" s="27"/>
      <c r="ACF11" s="27"/>
      <c r="ACG11" s="27"/>
      <c r="ACH11" s="27"/>
      <c r="ACI11" s="27"/>
      <c r="ACJ11" s="27"/>
      <c r="ACK11" s="27"/>
      <c r="ACL11" s="27"/>
      <c r="ACM11" s="27"/>
      <c r="ACN11" s="27"/>
      <c r="ACO11" s="27"/>
      <c r="ACP11" s="27"/>
      <c r="ACQ11" s="27"/>
      <c r="ACR11" s="27"/>
      <c r="ACS11" s="27"/>
      <c r="ACT11" s="27"/>
      <c r="ACU11" s="27"/>
      <c r="ACV11" s="27"/>
      <c r="ACW11" s="27"/>
      <c r="ACX11" s="27"/>
      <c r="ACY11" s="27"/>
      <c r="ACZ11" s="27"/>
      <c r="ADA11" s="27"/>
      <c r="ADB11" s="27"/>
      <c r="ADC11" s="27"/>
      <c r="ADD11" s="27"/>
      <c r="ADE11" s="27"/>
      <c r="ADF11" s="27"/>
      <c r="ADG11" s="27"/>
      <c r="ADH11" s="27"/>
      <c r="ADI11" s="27"/>
      <c r="ADJ11" s="27"/>
      <c r="ADK11" s="27"/>
      <c r="ADL11" s="27"/>
      <c r="ADM11" s="27"/>
      <c r="ADN11" s="27"/>
      <c r="ADO11" s="27"/>
      <c r="ADP11" s="27"/>
      <c r="ADQ11" s="27"/>
      <c r="ADR11" s="27"/>
      <c r="ADS11" s="27"/>
      <c r="ADT11" s="27"/>
      <c r="ADU11" s="27"/>
      <c r="ADV11" s="27"/>
      <c r="ADW11" s="27"/>
      <c r="ADX11" s="27"/>
      <c r="ADY11" s="27"/>
      <c r="ADZ11" s="27"/>
      <c r="AEA11" s="27"/>
      <c r="AEB11" s="27"/>
      <c r="AEC11" s="27"/>
      <c r="AED11" s="27"/>
      <c r="AEE11" s="27"/>
      <c r="AEF11" s="27"/>
      <c r="AEG11" s="27"/>
      <c r="AEH11" s="27"/>
      <c r="AEI11" s="27"/>
      <c r="AEJ11" s="27"/>
      <c r="AEK11" s="27"/>
      <c r="AEL11" s="27"/>
      <c r="AEM11" s="27"/>
      <c r="AEN11" s="27"/>
      <c r="AEO11" s="27"/>
      <c r="AEP11" s="27"/>
      <c r="AEQ11" s="27"/>
      <c r="AER11" s="27"/>
      <c r="AES11" s="27"/>
      <c r="AET11" s="27"/>
      <c r="AEU11" s="27"/>
      <c r="AEV11" s="27"/>
      <c r="AEW11" s="27"/>
      <c r="AEX11" s="27"/>
      <c r="AEY11" s="27"/>
      <c r="AEZ11" s="27"/>
      <c r="AFA11" s="27"/>
      <c r="AFB11" s="27"/>
      <c r="AFC11" s="27"/>
      <c r="AFD11" s="27"/>
      <c r="AFE11" s="27"/>
      <c r="AFF11" s="27"/>
      <c r="AFG11" s="27"/>
      <c r="AFH11" s="27"/>
      <c r="AFI11" s="27"/>
      <c r="AFJ11" s="27"/>
      <c r="AFK11" s="27"/>
      <c r="AFL11" s="27"/>
      <c r="AFM11" s="27"/>
      <c r="AFN11" s="27"/>
      <c r="AFO11" s="27"/>
      <c r="AFP11" s="27"/>
      <c r="AFQ11" s="27"/>
      <c r="AFR11" s="27"/>
      <c r="AFS11" s="27"/>
      <c r="AFT11" s="27"/>
      <c r="AFU11" s="27"/>
      <c r="AFV11" s="27"/>
      <c r="AFW11" s="27"/>
      <c r="AFX11" s="27"/>
      <c r="AFY11" s="27"/>
      <c r="AFZ11" s="27"/>
      <c r="AGA11" s="27"/>
      <c r="AGB11" s="27"/>
      <c r="AGC11" s="27"/>
      <c r="AGD11" s="27"/>
      <c r="AGE11" s="27"/>
      <c r="AGF11" s="27"/>
      <c r="AGG11" s="27"/>
      <c r="AGH11" s="27"/>
      <c r="AGI11" s="27"/>
      <c r="AGJ11" s="27"/>
      <c r="AGK11" s="27"/>
      <c r="AGL11" s="27"/>
      <c r="AGM11" s="27"/>
      <c r="AGN11" s="27"/>
      <c r="AGO11" s="27"/>
      <c r="AGP11" s="27"/>
      <c r="AGQ11" s="27"/>
      <c r="AGR11" s="27"/>
      <c r="AGS11" s="27"/>
      <c r="AGT11" s="27"/>
      <c r="AGU11" s="27"/>
      <c r="AGV11" s="27"/>
      <c r="AGW11" s="27"/>
      <c r="AGX11" s="27"/>
      <c r="AGY11" s="27"/>
      <c r="AGZ11" s="27"/>
      <c r="AHA11" s="27"/>
      <c r="AHB11" s="27"/>
      <c r="AHC11" s="27"/>
      <c r="AHD11" s="27"/>
      <c r="AHE11" s="27"/>
      <c r="AHF11" s="27"/>
      <c r="AHG11" s="27"/>
      <c r="AHH11" s="27"/>
      <c r="AHI11" s="27"/>
      <c r="AHJ11" s="27"/>
      <c r="AHK11" s="27"/>
      <c r="AHL11" s="27"/>
      <c r="AHM11" s="27"/>
      <c r="AHN11" s="27"/>
      <c r="AHO11" s="27"/>
      <c r="AHP11" s="27"/>
      <c r="AHQ11" s="27"/>
      <c r="AHR11" s="27"/>
      <c r="AHS11" s="27"/>
      <c r="AHT11" s="27"/>
      <c r="AHU11" s="27"/>
      <c r="AHV11" s="27"/>
      <c r="AHW11" s="27"/>
      <c r="AHX11" s="27"/>
      <c r="AHY11" s="27"/>
      <c r="AHZ11" s="27"/>
      <c r="AIA11" s="27"/>
      <c r="AIB11" s="27"/>
      <c r="AIC11" s="27"/>
      <c r="AID11" s="27"/>
      <c r="AIE11" s="27"/>
      <c r="AIF11" s="27"/>
      <c r="AIG11" s="27"/>
      <c r="AIH11" s="27"/>
      <c r="AII11" s="27"/>
      <c r="AIJ11" s="27"/>
      <c r="AIK11" s="27"/>
      <c r="AIL11" s="27"/>
      <c r="AIM11" s="27"/>
      <c r="AIN11" s="27"/>
      <c r="AIO11" s="27"/>
      <c r="AIP11" s="27"/>
      <c r="AIQ11" s="27"/>
      <c r="AIR11" s="27"/>
      <c r="AIS11" s="27"/>
      <c r="AIT11" s="27"/>
      <c r="AIU11" s="27"/>
      <c r="AIV11" s="27"/>
      <c r="AIW11" s="27"/>
      <c r="AIX11" s="27"/>
      <c r="AIY11" s="27"/>
      <c r="AIZ11" s="27"/>
      <c r="AJA11" s="27"/>
      <c r="AJB11" s="27"/>
      <c r="AJC11" s="27"/>
      <c r="AJD11" s="27"/>
      <c r="AJE11" s="27"/>
      <c r="AJF11" s="27"/>
      <c r="AJG11" s="27"/>
      <c r="AJH11" s="27"/>
      <c r="AJI11" s="27"/>
      <c r="AJJ11" s="27"/>
      <c r="AJK11" s="27"/>
      <c r="AJL11" s="27"/>
      <c r="AJM11" s="27"/>
      <c r="AJN11" s="27"/>
      <c r="AJO11" s="27"/>
      <c r="AJP11" s="27"/>
      <c r="AJQ11" s="27"/>
      <c r="AJR11" s="27"/>
      <c r="AJS11" s="27"/>
      <c r="AJT11" s="27"/>
      <c r="AJU11" s="27"/>
      <c r="AJV11" s="27"/>
      <c r="AJW11" s="27"/>
      <c r="AJX11" s="27"/>
      <c r="AJY11" s="27"/>
      <c r="AJZ11" s="27"/>
      <c r="AKA11" s="27"/>
      <c r="AKB11" s="27"/>
      <c r="AKC11" s="27"/>
      <c r="AKD11" s="27"/>
      <c r="AKE11" s="27"/>
      <c r="AKF11" s="27"/>
      <c r="AKG11" s="27"/>
      <c r="AKH11" s="27"/>
      <c r="AKI11" s="27"/>
      <c r="AKJ11" s="27"/>
      <c r="AKK11" s="27"/>
      <c r="AKL11" s="27"/>
      <c r="AKM11" s="27"/>
      <c r="AKN11" s="27"/>
      <c r="AKO11" s="27"/>
      <c r="AKP11" s="27"/>
      <c r="AKQ11" s="27"/>
      <c r="AKR11" s="27"/>
      <c r="AKS11" s="27"/>
      <c r="AKT11" s="27"/>
      <c r="AKU11" s="27"/>
      <c r="AKV11" s="27"/>
      <c r="AKW11" s="27"/>
      <c r="AKX11" s="27"/>
      <c r="AKY11" s="27"/>
      <c r="AKZ11" s="27"/>
      <c r="ALA11" s="27"/>
      <c r="ALB11" s="27"/>
      <c r="ALC11" s="27"/>
      <c r="ALD11" s="27"/>
      <c r="ALE11" s="27"/>
      <c r="ALF11" s="27"/>
      <c r="ALG11" s="27"/>
      <c r="ALH11" s="27"/>
      <c r="ALI11" s="27"/>
      <c r="ALJ11" s="27"/>
      <c r="ALK11" s="27"/>
      <c r="ALL11" s="27"/>
      <c r="ALM11" s="27"/>
      <c r="ALN11" s="27"/>
      <c r="ALO11" s="27"/>
      <c r="ALP11" s="27"/>
      <c r="ALQ11" s="27"/>
      <c r="ALR11" s="27"/>
      <c r="ALS11" s="27"/>
      <c r="ALT11" s="27"/>
      <c r="ALU11" s="27"/>
      <c r="ALV11" s="27"/>
      <c r="ALW11" s="27"/>
      <c r="ALX11" s="27"/>
      <c r="ALY11" s="27"/>
      <c r="ALZ11" s="27"/>
      <c r="AMA11" s="27"/>
      <c r="AMB11" s="27"/>
      <c r="AMC11" s="27"/>
      <c r="AMD11" s="27"/>
      <c r="AME11" s="27"/>
      <c r="AMF11" s="27"/>
      <c r="AMG11" s="27"/>
      <c r="AMH11" s="27"/>
      <c r="AMI11" s="27"/>
      <c r="AMJ11" s="27"/>
    </row>
  </sheetData>
  <sheetProtection algorithmName="SHA-512" hashValue="tJ6p4FyKUC6cLqxykqq7smtvP7Fu447JU1PlAuIbXThGdjhzs/Wr03NjzPlEfpyXnPALurGT7BGqYOY0gijgPg==" saltValue="m00jT2D0zfzEcQsqbc0cKQ==" spinCount="100000" sheet="1" objects="1" scenarios="1" formatColumns="0" formatRows="0"/>
  <mergeCells count="1">
    <mergeCell ref="B2:K2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75" fitToHeight="0" orientation="landscape" horizontalDpi="300" verticalDpi="300" r:id="rId1"/>
  <headerFooter scaleWithDoc="0">
    <oddHeader>&amp;L&amp;"Book Antiqua,Negrito"&amp;10Rev-3&amp;C&amp;"Book Antiqua,Negrito"&amp;10Segunda Etapa&amp;R&amp;G</oddHeader>
    <oddFooter>&amp;L&amp;"Arial,Negrito"&amp;10CTR 464&amp;C&amp;"Arial,Negrito"&amp;10D.&amp;P&amp;R&amp;"Arial,Itálico"&amp;10Origem: 408-Orçamento_Rel 7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AMJ29"/>
  <sheetViews>
    <sheetView showGridLines="0" showZeros="0" zoomScaleNormal="100" zoomScaleSheetLayoutView="85" workbookViewId="0"/>
  </sheetViews>
  <sheetFormatPr defaultColWidth="9.140625" defaultRowHeight="15.75"/>
  <cols>
    <col min="1" max="1" width="3.7109375" style="208" customWidth="1"/>
    <col min="2" max="2" width="8.85546875" style="209" customWidth="1"/>
    <col min="3" max="3" width="35.85546875" style="210" customWidth="1"/>
    <col min="4" max="4" width="9.7109375" style="210" customWidth="1"/>
    <col min="5" max="5" width="11.140625" style="211" customWidth="1"/>
    <col min="6" max="6" width="8.7109375" style="212" customWidth="1"/>
    <col min="7" max="7" width="11.7109375" style="211" customWidth="1"/>
    <col min="8" max="11" width="11.7109375" style="212" customWidth="1"/>
    <col min="12" max="12" width="14.5703125" style="173" customWidth="1"/>
    <col min="13" max="13" width="18.28515625" style="173" customWidth="1"/>
    <col min="14" max="1024" width="9.140625" style="173"/>
    <col min="1025" max="16384" width="9.140625" style="200"/>
  </cols>
  <sheetData>
    <row r="1" spans="1:48" ht="37.5" customHeight="1">
      <c r="B1" s="525" t="s">
        <v>458</v>
      </c>
      <c r="C1" s="525"/>
      <c r="D1" s="526" t="s">
        <v>459</v>
      </c>
      <c r="E1" s="526"/>
      <c r="F1" s="526"/>
      <c r="G1" s="526"/>
      <c r="H1" s="526"/>
      <c r="I1" s="526"/>
      <c r="J1" s="526"/>
      <c r="K1" s="526"/>
    </row>
    <row r="2" spans="1:48" ht="18" customHeight="1">
      <c r="A2" s="213"/>
      <c r="B2" s="530" t="s">
        <v>0</v>
      </c>
      <c r="C2" s="532" t="s">
        <v>1</v>
      </c>
      <c r="D2" s="533"/>
      <c r="E2" s="533"/>
      <c r="F2" s="533"/>
      <c r="G2" s="533"/>
      <c r="H2" s="533"/>
      <c r="I2" s="533"/>
      <c r="J2" s="533"/>
      <c r="K2" s="534"/>
    </row>
    <row r="3" spans="1:48" ht="18" customHeight="1">
      <c r="A3" s="213"/>
      <c r="B3" s="530"/>
      <c r="C3" s="535" t="s">
        <v>195</v>
      </c>
      <c r="D3" s="536"/>
      <c r="E3" s="536"/>
      <c r="F3" s="536"/>
      <c r="G3" s="536"/>
      <c r="H3" s="536"/>
      <c r="I3" s="536"/>
      <c r="J3" s="536"/>
      <c r="K3" s="537"/>
      <c r="M3" s="201"/>
      <c r="N3" s="202"/>
      <c r="O3" s="203"/>
      <c r="P3" s="202"/>
      <c r="AK3" s="202"/>
      <c r="AL3" s="202"/>
      <c r="AM3" s="202"/>
      <c r="AN3" s="202"/>
      <c r="AO3" s="202"/>
      <c r="AP3" s="202"/>
      <c r="AQ3" s="202"/>
      <c r="AR3" s="202"/>
      <c r="AS3" s="202"/>
      <c r="AT3" s="202"/>
      <c r="AU3" s="202"/>
      <c r="AV3" s="204"/>
    </row>
    <row r="4" spans="1:48" ht="18" customHeight="1">
      <c r="A4" s="213"/>
      <c r="B4" s="528" t="s">
        <v>2</v>
      </c>
      <c r="C4" s="535" t="s">
        <v>196</v>
      </c>
      <c r="D4" s="536"/>
      <c r="E4" s="536"/>
      <c r="F4" s="536"/>
      <c r="G4" s="536"/>
      <c r="H4" s="536"/>
      <c r="I4" s="536"/>
      <c r="J4" s="536"/>
      <c r="K4" s="537"/>
      <c r="O4" s="196"/>
    </row>
    <row r="5" spans="1:48" ht="30" customHeight="1">
      <c r="A5" s="213"/>
      <c r="B5" s="528"/>
      <c r="C5" s="522" t="s">
        <v>237</v>
      </c>
      <c r="D5" s="523"/>
      <c r="E5" s="523"/>
      <c r="F5" s="523"/>
      <c r="G5" s="523"/>
      <c r="H5" s="523"/>
      <c r="I5" s="523"/>
      <c r="J5" s="523"/>
      <c r="K5" s="524"/>
      <c r="O5" s="196"/>
    </row>
    <row r="6" spans="1:48" ht="18" customHeight="1">
      <c r="A6" s="213"/>
      <c r="B6" s="528"/>
      <c r="C6" s="566" t="s">
        <v>197</v>
      </c>
      <c r="D6" s="567"/>
      <c r="E6" s="567"/>
      <c r="F6" s="567"/>
      <c r="G6" s="567"/>
      <c r="H6" s="567"/>
      <c r="I6" s="567"/>
      <c r="J6" s="567"/>
      <c r="K6" s="568"/>
    </row>
    <row r="7" spans="1:48" ht="18" customHeight="1">
      <c r="A7" s="213"/>
      <c r="B7" s="529"/>
      <c r="C7" s="522"/>
      <c r="D7" s="523"/>
      <c r="E7" s="523"/>
      <c r="F7" s="523"/>
      <c r="G7" s="523"/>
      <c r="H7" s="523"/>
      <c r="I7" s="523"/>
      <c r="J7" s="523"/>
      <c r="K7" s="524"/>
    </row>
    <row r="8" spans="1:48" ht="54" customHeight="1">
      <c r="A8" s="213"/>
      <c r="B8" s="214" t="s">
        <v>5</v>
      </c>
      <c r="C8" s="517" t="s">
        <v>6</v>
      </c>
      <c r="D8" s="518"/>
      <c r="E8" s="518"/>
      <c r="F8" s="518"/>
      <c r="G8" s="519"/>
      <c r="H8" s="517" t="s">
        <v>194</v>
      </c>
      <c r="I8" s="518"/>
      <c r="J8" s="518"/>
      <c r="K8" s="519"/>
    </row>
    <row r="9" spans="1:48" s="173" customFormat="1">
      <c r="A9" s="208"/>
      <c r="B9" s="215"/>
      <c r="C9" s="520"/>
      <c r="D9" s="520"/>
      <c r="E9" s="520"/>
      <c r="F9" s="520"/>
      <c r="G9" s="520"/>
      <c r="H9" s="521"/>
      <c r="I9" s="521"/>
      <c r="J9" s="521"/>
      <c r="K9" s="521"/>
      <c r="L9" s="197"/>
      <c r="M9" s="197"/>
    </row>
    <row r="10" spans="1:48" s="173" customFormat="1">
      <c r="A10" s="208"/>
      <c r="B10" s="510">
        <v>1</v>
      </c>
      <c r="C10" s="511" t="str">
        <f>'OS-Op Canteiro'!$C$6</f>
        <v>OPERAÇÃO E MANUTENÇÃO DO CANTEIRO DE OBRAS</v>
      </c>
      <c r="D10" s="511"/>
      <c r="E10" s="511"/>
      <c r="F10" s="511"/>
      <c r="G10" s="511"/>
      <c r="H10" s="509"/>
      <c r="I10" s="509"/>
      <c r="J10" s="509"/>
      <c r="K10" s="509"/>
      <c r="L10" s="197"/>
      <c r="M10" s="197"/>
    </row>
    <row r="11" spans="1:48" s="173" customFormat="1">
      <c r="A11" s="208"/>
      <c r="B11" s="510"/>
      <c r="C11" s="511" t="str">
        <f>'OS-Op Canteiro'!$C$7</f>
        <v>OBRAS CIVIS E SERVIÇOS</v>
      </c>
      <c r="D11" s="511"/>
      <c r="E11" s="511"/>
      <c r="F11" s="511"/>
      <c r="G11" s="511"/>
      <c r="H11" s="512">
        <f>'OS-Op Canteiro'!$K$12</f>
        <v>0</v>
      </c>
      <c r="I11" s="512"/>
      <c r="J11" s="512"/>
      <c r="K11" s="512"/>
      <c r="L11" s="197"/>
      <c r="M11" s="197"/>
    </row>
    <row r="12" spans="1:48" s="173" customFormat="1">
      <c r="A12" s="208"/>
      <c r="B12" s="216"/>
      <c r="C12" s="508"/>
      <c r="D12" s="508"/>
      <c r="E12" s="508"/>
      <c r="F12" s="508"/>
      <c r="G12" s="508"/>
      <c r="H12" s="509"/>
      <c r="I12" s="509"/>
      <c r="J12" s="509"/>
      <c r="K12" s="509"/>
      <c r="L12" s="197"/>
      <c r="M12" s="197"/>
    </row>
    <row r="13" spans="1:48" s="173" customFormat="1">
      <c r="A13" s="208"/>
      <c r="B13" s="510">
        <f>B10+1</f>
        <v>2</v>
      </c>
      <c r="C13" s="511" t="str">
        <f>'OS-Adequações PAC'!$C$6</f>
        <v>ADEQUAÇÕES DO SISTEMA DE PAC</v>
      </c>
      <c r="D13" s="511"/>
      <c r="E13" s="511"/>
      <c r="F13" s="511"/>
      <c r="G13" s="511"/>
      <c r="H13" s="509"/>
      <c r="I13" s="509"/>
      <c r="J13" s="509"/>
      <c r="K13" s="509"/>
      <c r="L13" s="197"/>
      <c r="M13" s="197"/>
    </row>
    <row r="14" spans="1:48" s="173" customFormat="1">
      <c r="A14" s="208"/>
      <c r="B14" s="510"/>
      <c r="C14" s="511" t="str">
        <f>'OS-Adequações PAC'!$C$7</f>
        <v>OBRAS CIVIS E SERVIÇOS</v>
      </c>
      <c r="D14" s="511"/>
      <c r="E14" s="511"/>
      <c r="F14" s="511"/>
      <c r="G14" s="511"/>
      <c r="H14" s="512">
        <f>'OS-Adequações PAC'!$K$34</f>
        <v>0</v>
      </c>
      <c r="I14" s="512"/>
      <c r="J14" s="512"/>
      <c r="K14" s="512"/>
      <c r="L14" s="197"/>
      <c r="M14" s="197"/>
    </row>
    <row r="15" spans="1:48" s="173" customFormat="1">
      <c r="A15" s="208"/>
      <c r="B15" s="216"/>
      <c r="C15" s="508"/>
      <c r="D15" s="508"/>
      <c r="E15" s="508"/>
      <c r="F15" s="508"/>
      <c r="G15" s="508"/>
      <c r="H15" s="509"/>
      <c r="I15" s="509"/>
      <c r="J15" s="509"/>
      <c r="K15" s="509"/>
      <c r="L15" s="197"/>
      <c r="M15" s="197"/>
    </row>
    <row r="16" spans="1:48" s="173" customFormat="1">
      <c r="A16" s="217"/>
      <c r="B16" s="510">
        <f>B13+1</f>
        <v>3</v>
      </c>
      <c r="C16" s="511" t="str">
        <f>'ME-Adequações PAC'!$C$6</f>
        <v>ADEQUAÇÕES DO SISTEMA DE PAC</v>
      </c>
      <c r="D16" s="511"/>
      <c r="E16" s="511"/>
      <c r="F16" s="511"/>
      <c r="G16" s="511"/>
      <c r="H16" s="509"/>
      <c r="I16" s="509"/>
      <c r="J16" s="509"/>
      <c r="K16" s="509"/>
      <c r="L16" s="197"/>
      <c r="M16" s="197"/>
    </row>
    <row r="17" spans="1:17" s="173" customFormat="1">
      <c r="A17" s="208"/>
      <c r="B17" s="510"/>
      <c r="C17" s="511" t="str">
        <f>'ME-Adequações PAC'!$C$7</f>
        <v>MATERIAIS E EQUIPAMENTOS</v>
      </c>
      <c r="D17" s="511"/>
      <c r="E17" s="511"/>
      <c r="F17" s="511"/>
      <c r="G17" s="511"/>
      <c r="H17" s="512">
        <f>'ME-Adequações PAC'!$K$14</f>
        <v>0</v>
      </c>
      <c r="I17" s="512"/>
      <c r="J17" s="512"/>
      <c r="K17" s="512"/>
      <c r="L17" s="197"/>
      <c r="M17" s="197"/>
    </row>
    <row r="18" spans="1:17" s="173" customFormat="1">
      <c r="A18" s="208"/>
      <c r="B18" s="216"/>
      <c r="C18" s="508"/>
      <c r="D18" s="508"/>
      <c r="E18" s="508"/>
      <c r="F18" s="508"/>
      <c r="G18" s="508"/>
      <c r="H18" s="509"/>
      <c r="I18" s="509"/>
      <c r="J18" s="509"/>
      <c r="K18" s="509"/>
      <c r="L18" s="197"/>
      <c r="M18" s="197"/>
    </row>
    <row r="19" spans="1:17" s="173" customFormat="1">
      <c r="A19" s="208"/>
      <c r="B19" s="218"/>
      <c r="C19" s="515" t="s">
        <v>7</v>
      </c>
      <c r="D19" s="515"/>
      <c r="E19" s="515"/>
      <c r="F19" s="515"/>
      <c r="G19" s="515"/>
      <c r="H19" s="516">
        <f>SUM(H9:K18)</f>
        <v>0</v>
      </c>
      <c r="I19" s="516"/>
      <c r="J19" s="516"/>
      <c r="K19" s="516"/>
      <c r="L19" s="174"/>
      <c r="M19" s="205"/>
      <c r="N19" s="506"/>
      <c r="O19" s="506"/>
      <c r="P19" s="206"/>
    </row>
    <row r="20" spans="1:17" s="173" customFormat="1">
      <c r="A20" s="208"/>
      <c r="B20" s="219"/>
      <c r="C20" s="513"/>
      <c r="D20" s="513"/>
      <c r="E20" s="513"/>
      <c r="F20" s="513"/>
      <c r="G20" s="513"/>
      <c r="H20" s="514"/>
      <c r="I20" s="514"/>
      <c r="J20" s="514"/>
      <c r="K20" s="514"/>
      <c r="M20" s="207"/>
      <c r="N20" s="507"/>
      <c r="O20" s="507"/>
      <c r="P20" s="507"/>
      <c r="Q20" s="507"/>
    </row>
    <row r="21" spans="1:17">
      <c r="B21" s="220"/>
      <c r="H21" s="221"/>
      <c r="I21" s="221"/>
      <c r="J21" s="221"/>
      <c r="K21" s="222"/>
      <c r="L21" s="198"/>
    </row>
    <row r="24" spans="1:17">
      <c r="K24" s="223"/>
    </row>
    <row r="25" spans="1:17">
      <c r="K25" s="223"/>
    </row>
    <row r="26" spans="1:17">
      <c r="K26" s="223"/>
      <c r="L26" s="178"/>
    </row>
    <row r="27" spans="1:17">
      <c r="L27" s="199"/>
    </row>
    <row r="28" spans="1:17">
      <c r="L28" s="199"/>
    </row>
    <row r="29" spans="1:17">
      <c r="K29" s="223"/>
    </row>
  </sheetData>
  <sheetProtection algorithmName="SHA-512" hashValue="QT0l0GN/2SI83LnM0OrRAIaZtyO9o/qPdxqYzeWvg5sHe/1wyd0Kyblsii1ixpARdD+mHL4yi98Zc8+LWUhgfw==" saltValue="H3QhaNrB4Cnzdo/b7LzuNw==" spinCount="100000" sheet="1" objects="1" scenarios="1" formatColumns="0" formatRows="0"/>
  <mergeCells count="40">
    <mergeCell ref="C5:K5"/>
    <mergeCell ref="B1:C1"/>
    <mergeCell ref="D1:K1"/>
    <mergeCell ref="B4:B7"/>
    <mergeCell ref="B2:B3"/>
    <mergeCell ref="C2:K2"/>
    <mergeCell ref="C3:K3"/>
    <mergeCell ref="C4:K4"/>
    <mergeCell ref="C6:K7"/>
    <mergeCell ref="C8:G8"/>
    <mergeCell ref="H8:K8"/>
    <mergeCell ref="C9:G9"/>
    <mergeCell ref="H9:K9"/>
    <mergeCell ref="B13:B14"/>
    <mergeCell ref="C13:G13"/>
    <mergeCell ref="H13:K13"/>
    <mergeCell ref="C14:G14"/>
    <mergeCell ref="H14:K14"/>
    <mergeCell ref="B10:B11"/>
    <mergeCell ref="C10:G10"/>
    <mergeCell ref="H10:K10"/>
    <mergeCell ref="C11:G11"/>
    <mergeCell ref="H11:K11"/>
    <mergeCell ref="C12:G12"/>
    <mergeCell ref="H12:K12"/>
    <mergeCell ref="N19:O19"/>
    <mergeCell ref="N20:Q20"/>
    <mergeCell ref="C15:G15"/>
    <mergeCell ref="H15:K15"/>
    <mergeCell ref="B16:B17"/>
    <mergeCell ref="C16:G16"/>
    <mergeCell ref="H16:K16"/>
    <mergeCell ref="C17:G17"/>
    <mergeCell ref="H17:K17"/>
    <mergeCell ref="C20:G20"/>
    <mergeCell ref="H20:K20"/>
    <mergeCell ref="C18:G18"/>
    <mergeCell ref="H18:K18"/>
    <mergeCell ref="C19:G19"/>
    <mergeCell ref="H19:K19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useFirstPageNumber="1" horizontalDpi="300" verticalDpi="300" r:id="rId1"/>
  <headerFooter scaleWithDoc="0">
    <oddHeader>&amp;L&amp;"Book Antiqua,Negrito"&amp;10Rev-3&amp;C&amp;"Book Antiqua,Negrito"&amp;10Segunda Etapa&amp;R&amp;G</oddHeader>
    <oddFooter>&amp;L&amp;"Arial,Negrito"&amp;10CTR 464&amp;C&amp;"Arial,Negrito"&amp;10 4.&amp;P&amp;R&amp;"Arial,Itálico"&amp;10Origem: 408-Orçamento_Rel 7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:AMJ23"/>
  <sheetViews>
    <sheetView showGridLines="0" zoomScaleNormal="100" workbookViewId="0"/>
  </sheetViews>
  <sheetFormatPr defaultColWidth="9.140625" defaultRowHeight="15.75"/>
  <cols>
    <col min="1" max="1" width="3.7109375" style="208" customWidth="1"/>
    <col min="2" max="2" width="8.85546875" style="209" customWidth="1"/>
    <col min="3" max="3" width="35.85546875" style="210" customWidth="1"/>
    <col min="4" max="4" width="9.7109375" style="210" customWidth="1"/>
    <col min="5" max="5" width="11.140625" style="211" customWidth="1"/>
    <col min="6" max="6" width="8.7109375" style="212" customWidth="1"/>
    <col min="7" max="7" width="11.7109375" style="211" customWidth="1"/>
    <col min="8" max="8" width="15.7109375" style="212" customWidth="1"/>
    <col min="9" max="9" width="8.85546875" style="212" customWidth="1"/>
    <col min="10" max="11" width="20.7109375" style="212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24"/>
  </cols>
  <sheetData>
    <row r="2" spans="1:48" ht="18" customHeight="1">
      <c r="A2" s="213"/>
      <c r="B2" s="530" t="s">
        <v>0</v>
      </c>
      <c r="C2" s="532" t="s">
        <v>1</v>
      </c>
      <c r="D2" s="533"/>
      <c r="E2" s="533"/>
      <c r="F2" s="533"/>
      <c r="G2" s="533"/>
      <c r="H2" s="533"/>
      <c r="I2" s="533"/>
      <c r="J2" s="533"/>
      <c r="K2" s="534"/>
    </row>
    <row r="3" spans="1:48" ht="18" customHeight="1">
      <c r="A3" s="213"/>
      <c r="B3" s="530"/>
      <c r="C3" s="535" t="s">
        <v>195</v>
      </c>
      <c r="D3" s="536"/>
      <c r="E3" s="536"/>
      <c r="F3" s="536"/>
      <c r="G3" s="536"/>
      <c r="H3" s="536"/>
      <c r="I3" s="536"/>
      <c r="J3" s="536"/>
      <c r="K3" s="537"/>
      <c r="M3" s="225"/>
      <c r="N3" s="226"/>
      <c r="O3" s="226"/>
      <c r="P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7"/>
    </row>
    <row r="4" spans="1:48" ht="18" customHeight="1">
      <c r="A4" s="213"/>
      <c r="B4" s="528" t="s">
        <v>2</v>
      </c>
      <c r="C4" s="535" t="s">
        <v>196</v>
      </c>
      <c r="D4" s="536"/>
      <c r="E4" s="536"/>
      <c r="F4" s="536"/>
      <c r="G4" s="536"/>
      <c r="H4" s="536"/>
      <c r="I4" s="536"/>
      <c r="J4" s="536"/>
      <c r="K4" s="537"/>
    </row>
    <row r="5" spans="1:48" ht="30" customHeight="1">
      <c r="A5" s="213"/>
      <c r="B5" s="528"/>
      <c r="C5" s="522" t="s">
        <v>237</v>
      </c>
      <c r="D5" s="523"/>
      <c r="E5" s="523"/>
      <c r="F5" s="523"/>
      <c r="G5" s="523"/>
      <c r="H5" s="523"/>
      <c r="I5" s="523"/>
      <c r="J5" s="523"/>
      <c r="K5" s="524"/>
      <c r="M5" s="228"/>
    </row>
    <row r="6" spans="1:48" ht="18" customHeight="1">
      <c r="A6" s="213"/>
      <c r="B6" s="528"/>
      <c r="C6" s="538" t="s">
        <v>396</v>
      </c>
      <c r="D6" s="538"/>
      <c r="E6" s="538"/>
      <c r="F6" s="538"/>
      <c r="G6" s="538"/>
      <c r="H6" s="531" t="s">
        <v>3</v>
      </c>
      <c r="I6" s="531"/>
      <c r="J6" s="531"/>
      <c r="K6" s="569">
        <v>0.24179999999999999</v>
      </c>
    </row>
    <row r="7" spans="1:48" ht="18" customHeight="1">
      <c r="A7" s="213"/>
      <c r="B7" s="529"/>
      <c r="C7" s="538" t="s">
        <v>8</v>
      </c>
      <c r="D7" s="538"/>
      <c r="E7" s="538"/>
      <c r="F7" s="538"/>
      <c r="G7" s="538"/>
      <c r="H7" s="527" t="s">
        <v>4</v>
      </c>
      <c r="I7" s="527"/>
      <c r="J7" s="527"/>
      <c r="K7" s="570">
        <v>0.14019999999999999</v>
      </c>
    </row>
    <row r="8" spans="1:48" ht="54" customHeight="1">
      <c r="A8" s="213"/>
      <c r="B8" s="214" t="s">
        <v>5</v>
      </c>
      <c r="C8" s="231" t="s">
        <v>6</v>
      </c>
      <c r="D8" s="232" t="s">
        <v>9</v>
      </c>
      <c r="E8" s="233" t="s">
        <v>10</v>
      </c>
      <c r="F8" s="231" t="s">
        <v>11</v>
      </c>
      <c r="G8" s="233" t="s">
        <v>12</v>
      </c>
      <c r="H8" s="231" t="s">
        <v>192</v>
      </c>
      <c r="I8" s="231" t="s">
        <v>13</v>
      </c>
      <c r="J8" s="231" t="s">
        <v>193</v>
      </c>
      <c r="K8" s="231" t="s">
        <v>194</v>
      </c>
    </row>
    <row r="9" spans="1:48" s="173" customFormat="1">
      <c r="A9" s="234"/>
      <c r="B9" s="186"/>
      <c r="C9" s="71"/>
      <c r="D9" s="235"/>
      <c r="E9" s="236"/>
      <c r="F9" s="236"/>
      <c r="G9" s="237"/>
      <c r="H9" s="236"/>
      <c r="I9" s="236"/>
      <c r="J9" s="236"/>
      <c r="K9" s="278"/>
    </row>
    <row r="10" spans="1:48" s="173" customFormat="1" ht="31.5">
      <c r="A10" s="234"/>
      <c r="B10" s="186">
        <f>B14</f>
        <v>1</v>
      </c>
      <c r="C10" s="71" t="str">
        <f>UPPER(C14)</f>
        <v>OPERAÇÃO E MANUTENÇÃO DO CANTEIRO DE OBRAS</v>
      </c>
      <c r="D10" s="235"/>
      <c r="E10" s="236"/>
      <c r="F10" s="236"/>
      <c r="G10" s="237"/>
      <c r="H10" s="236"/>
      <c r="I10" s="236"/>
      <c r="J10" s="236"/>
      <c r="K10" s="278">
        <f>K17</f>
        <v>0</v>
      </c>
    </row>
    <row r="11" spans="1:48" s="173" customFormat="1">
      <c r="A11" s="234"/>
      <c r="B11" s="186"/>
      <c r="C11" s="71"/>
      <c r="D11" s="235"/>
      <c r="E11" s="236"/>
      <c r="F11" s="236"/>
      <c r="G11" s="237"/>
      <c r="H11" s="236"/>
      <c r="I11" s="236"/>
      <c r="J11" s="236"/>
      <c r="K11" s="278"/>
    </row>
    <row r="12" spans="1:48" s="173" customFormat="1">
      <c r="A12" s="234"/>
      <c r="B12" s="238"/>
      <c r="C12" s="239" t="s">
        <v>7</v>
      </c>
      <c r="D12" s="239"/>
      <c r="E12" s="239"/>
      <c r="F12" s="239"/>
      <c r="G12" s="240"/>
      <c r="H12" s="239"/>
      <c r="I12" s="239"/>
      <c r="J12" s="239"/>
      <c r="K12" s="279">
        <f>SUM(K9:K11)</f>
        <v>0</v>
      </c>
      <c r="L12" s="174"/>
      <c r="M12" s="229"/>
    </row>
    <row r="13" spans="1:48" s="173" customFormat="1">
      <c r="A13" s="234"/>
      <c r="B13" s="241"/>
      <c r="C13" s="242"/>
      <c r="D13" s="242"/>
      <c r="E13" s="243"/>
      <c r="F13" s="243"/>
      <c r="G13" s="244"/>
      <c r="H13" s="244"/>
      <c r="I13" s="244"/>
      <c r="J13" s="244"/>
      <c r="K13" s="280"/>
      <c r="M13" s="230"/>
    </row>
    <row r="14" spans="1:48" s="175" customFormat="1" ht="32.25" thickBot="1">
      <c r="A14" s="245"/>
      <c r="B14" s="246">
        <v>1</v>
      </c>
      <c r="C14" s="247" t="s">
        <v>18</v>
      </c>
      <c r="D14" s="248"/>
      <c r="E14" s="249"/>
      <c r="F14" s="249"/>
      <c r="G14" s="250"/>
      <c r="H14" s="250"/>
      <c r="I14" s="251"/>
      <c r="J14" s="251"/>
      <c r="K14" s="281"/>
      <c r="L14" s="173"/>
      <c r="M14" s="173"/>
      <c r="N14" s="173"/>
      <c r="O14" s="173"/>
      <c r="P14" s="173"/>
    </row>
    <row r="15" spans="1:48" s="173" customFormat="1" ht="16.5" thickBot="1">
      <c r="A15" s="234"/>
      <c r="B15" s="253" t="s">
        <v>28</v>
      </c>
      <c r="C15" s="254" t="str">
        <f>'Q-Op Canteiro'!$B$27</f>
        <v>Plano compartilhado de telefonia móvel</v>
      </c>
      <c r="D15" s="255"/>
      <c r="E15" s="256"/>
      <c r="F15" s="257" t="s">
        <v>69</v>
      </c>
      <c r="G15" s="275">
        <f>ROUND('Q-Op Canteiro'!$C$34,2)</f>
        <v>744</v>
      </c>
      <c r="H15" s="276"/>
      <c r="I15" s="37">
        <f>$K$6</f>
        <v>0.24179999999999999</v>
      </c>
      <c r="J15" s="277">
        <f t="shared" ref="J15" si="0">ROUND(H15*(I15+1),2)</f>
        <v>0</v>
      </c>
      <c r="K15" s="277">
        <f t="shared" ref="K15" si="1">ROUND(G15*J15,2)</f>
        <v>0</v>
      </c>
    </row>
    <row r="16" spans="1:48" s="175" customFormat="1">
      <c r="A16" s="245"/>
      <c r="B16" s="253"/>
      <c r="C16" s="259"/>
      <c r="D16" s="260"/>
      <c r="E16" s="249"/>
      <c r="F16" s="249"/>
      <c r="G16" s="250"/>
      <c r="H16" s="250"/>
      <c r="I16" s="251"/>
      <c r="J16" s="251"/>
      <c r="K16" s="281"/>
      <c r="L16" s="173"/>
      <c r="M16" s="173"/>
      <c r="N16" s="173"/>
      <c r="O16" s="173"/>
      <c r="P16" s="173"/>
    </row>
    <row r="17" spans="1:16" s="175" customFormat="1">
      <c r="A17" s="245"/>
      <c r="B17" s="253"/>
      <c r="C17" s="239" t="s">
        <v>17</v>
      </c>
      <c r="D17" s="261"/>
      <c r="E17" s="262"/>
      <c r="F17" s="262"/>
      <c r="G17" s="263"/>
      <c r="H17" s="263"/>
      <c r="I17" s="264"/>
      <c r="J17" s="251"/>
      <c r="K17" s="282">
        <f>SUM(K15:K16)</f>
        <v>0</v>
      </c>
      <c r="L17" s="173"/>
      <c r="M17" s="173"/>
      <c r="N17" s="173"/>
      <c r="O17" s="173"/>
      <c r="P17" s="173"/>
    </row>
    <row r="18" spans="1:16" s="175" customFormat="1">
      <c r="A18" s="245"/>
      <c r="B18" s="253"/>
      <c r="C18" s="239"/>
      <c r="D18" s="261"/>
      <c r="E18" s="262"/>
      <c r="F18" s="262"/>
      <c r="G18" s="263"/>
      <c r="H18" s="263"/>
      <c r="I18" s="264"/>
      <c r="J18" s="251"/>
      <c r="K18" s="282"/>
      <c r="L18" s="176"/>
      <c r="M18" s="177"/>
    </row>
    <row r="19" spans="1:16" s="175" customFormat="1" ht="31.5">
      <c r="A19" s="245"/>
      <c r="B19" s="253"/>
      <c r="C19" s="265" t="s">
        <v>401</v>
      </c>
      <c r="D19" s="261"/>
      <c r="E19" s="262"/>
      <c r="F19" s="262"/>
      <c r="G19" s="263"/>
      <c r="H19" s="263"/>
      <c r="I19" s="264"/>
      <c r="J19" s="251"/>
      <c r="K19" s="282"/>
      <c r="L19" s="176"/>
      <c r="M19" s="177"/>
    </row>
    <row r="20" spans="1:16" s="175" customFormat="1">
      <c r="A20" s="245"/>
      <c r="B20" s="253"/>
      <c r="C20" s="239"/>
      <c r="D20" s="261"/>
      <c r="E20" s="262"/>
      <c r="F20" s="262"/>
      <c r="G20" s="263"/>
      <c r="H20" s="263"/>
      <c r="I20" s="264"/>
      <c r="J20" s="251"/>
      <c r="K20" s="282"/>
      <c r="L20" s="176"/>
      <c r="M20" s="177"/>
    </row>
    <row r="21" spans="1:16" s="175" customFormat="1">
      <c r="A21" s="245"/>
      <c r="B21" s="253"/>
      <c r="C21" s="239"/>
      <c r="D21" s="261"/>
      <c r="E21" s="262"/>
      <c r="F21" s="262"/>
      <c r="G21" s="263"/>
      <c r="H21" s="263"/>
      <c r="I21" s="264"/>
      <c r="J21" s="251"/>
      <c r="K21" s="282"/>
      <c r="L21" s="176"/>
      <c r="M21" s="177"/>
    </row>
    <row r="22" spans="1:16" s="173" customFormat="1">
      <c r="A22" s="234"/>
      <c r="B22" s="266"/>
      <c r="C22" s="267" t="s">
        <v>7</v>
      </c>
      <c r="D22" s="268"/>
      <c r="E22" s="269"/>
      <c r="F22" s="269"/>
      <c r="G22" s="270"/>
      <c r="H22" s="270"/>
      <c r="I22" s="270"/>
      <c r="J22" s="270"/>
      <c r="K22" s="283">
        <f>SUM(K14:K21)/2</f>
        <v>0</v>
      </c>
    </row>
    <row r="23" spans="1:16" s="173" customFormat="1">
      <c r="A23" s="234"/>
      <c r="B23" s="241"/>
      <c r="C23" s="271"/>
      <c r="D23" s="272"/>
      <c r="E23" s="273"/>
      <c r="F23" s="273"/>
      <c r="G23" s="244"/>
      <c r="H23" s="274"/>
      <c r="I23" s="274"/>
      <c r="J23" s="274"/>
      <c r="K23" s="244"/>
    </row>
  </sheetData>
  <sheetProtection algorithmName="SHA-512" hashValue="lVfm0ay8hyQqJM1vJ4lYMxLqWzbb85dDcczs5xebkCamySlN46W3gNKiJ7HCC0i3mod80ZqimOvErVA/80daAA==" saltValue="msXJ7tuXvXU2HSpq0n+Vwg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 4.&amp;P&amp;R&amp;"Arial,Itálico"&amp;10Origem: 408-Orçamento_Rel 7</oddFooter>
  </headerFooter>
  <rowBreaks count="1" manualBreakCount="1">
    <brk id="13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2:AMJ135"/>
  <sheetViews>
    <sheetView showGridLines="0" showZeros="0" zoomScaleNormal="100" workbookViewId="0"/>
  </sheetViews>
  <sheetFormatPr defaultColWidth="9.140625" defaultRowHeight="15.75"/>
  <cols>
    <col min="1" max="1" width="3.7109375" style="208" customWidth="1"/>
    <col min="2" max="2" width="8.85546875" style="209" customWidth="1"/>
    <col min="3" max="3" width="35.85546875" style="210" customWidth="1"/>
    <col min="4" max="4" width="9.7109375" style="210" customWidth="1"/>
    <col min="5" max="5" width="11.140625" style="211" customWidth="1"/>
    <col min="6" max="6" width="8.7109375" style="212" customWidth="1"/>
    <col min="7" max="7" width="11.7109375" style="211" customWidth="1"/>
    <col min="8" max="8" width="15.7109375" style="389" customWidth="1"/>
    <col min="9" max="9" width="8.85546875" style="212" customWidth="1"/>
    <col min="10" max="11" width="20.7109375" style="212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24"/>
  </cols>
  <sheetData>
    <row r="2" spans="1:48" ht="18" customHeight="1">
      <c r="A2" s="213"/>
      <c r="B2" s="530" t="s">
        <v>0</v>
      </c>
      <c r="C2" s="532" t="s">
        <v>1</v>
      </c>
      <c r="D2" s="533"/>
      <c r="E2" s="533"/>
      <c r="F2" s="533"/>
      <c r="G2" s="533"/>
      <c r="H2" s="533"/>
      <c r="I2" s="533"/>
      <c r="J2" s="533"/>
      <c r="K2" s="534"/>
    </row>
    <row r="3" spans="1:48" ht="18" customHeight="1">
      <c r="A3" s="213"/>
      <c r="B3" s="530"/>
      <c r="C3" s="535" t="s">
        <v>195</v>
      </c>
      <c r="D3" s="536"/>
      <c r="E3" s="536"/>
      <c r="F3" s="536"/>
      <c r="G3" s="536"/>
      <c r="H3" s="536"/>
      <c r="I3" s="536"/>
      <c r="J3" s="536"/>
      <c r="K3" s="537"/>
      <c r="M3" s="225"/>
      <c r="N3" s="226"/>
      <c r="O3" s="226"/>
      <c r="P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7"/>
    </row>
    <row r="4" spans="1:48" ht="18" customHeight="1">
      <c r="A4" s="213"/>
      <c r="B4" s="528" t="s">
        <v>2</v>
      </c>
      <c r="C4" s="535" t="s">
        <v>196</v>
      </c>
      <c r="D4" s="536"/>
      <c r="E4" s="536"/>
      <c r="F4" s="536"/>
      <c r="G4" s="536"/>
      <c r="H4" s="536"/>
      <c r="I4" s="536"/>
      <c r="J4" s="536"/>
      <c r="K4" s="537"/>
    </row>
    <row r="5" spans="1:48" ht="30" customHeight="1">
      <c r="A5" s="213"/>
      <c r="B5" s="528"/>
      <c r="C5" s="522" t="s">
        <v>237</v>
      </c>
      <c r="D5" s="523"/>
      <c r="E5" s="523"/>
      <c r="F5" s="523"/>
      <c r="G5" s="523"/>
      <c r="H5" s="523"/>
      <c r="I5" s="523"/>
      <c r="J5" s="523"/>
      <c r="K5" s="524"/>
      <c r="M5" s="228"/>
    </row>
    <row r="6" spans="1:48" ht="18" customHeight="1">
      <c r="A6" s="213"/>
      <c r="B6" s="528"/>
      <c r="C6" s="538" t="s">
        <v>198</v>
      </c>
      <c r="D6" s="538"/>
      <c r="E6" s="538"/>
      <c r="F6" s="538"/>
      <c r="G6" s="538"/>
      <c r="H6" s="531" t="s">
        <v>3</v>
      </c>
      <c r="I6" s="531"/>
      <c r="J6" s="531"/>
      <c r="K6" s="569">
        <v>0.24179999999999999</v>
      </c>
    </row>
    <row r="7" spans="1:48" ht="18" customHeight="1">
      <c r="A7" s="213"/>
      <c r="B7" s="529"/>
      <c r="C7" s="538" t="s">
        <v>8</v>
      </c>
      <c r="D7" s="538"/>
      <c r="E7" s="538"/>
      <c r="F7" s="538"/>
      <c r="G7" s="538"/>
      <c r="H7" s="527" t="s">
        <v>4</v>
      </c>
      <c r="I7" s="527"/>
      <c r="J7" s="527"/>
      <c r="K7" s="570">
        <v>0.14019999999999999</v>
      </c>
    </row>
    <row r="8" spans="1:48" ht="54" customHeight="1">
      <c r="A8" s="213"/>
      <c r="B8" s="214" t="s">
        <v>5</v>
      </c>
      <c r="C8" s="231" t="s">
        <v>6</v>
      </c>
      <c r="D8" s="232" t="s">
        <v>9</v>
      </c>
      <c r="E8" s="233" t="s">
        <v>10</v>
      </c>
      <c r="F8" s="231" t="s">
        <v>11</v>
      </c>
      <c r="G8" s="233" t="s">
        <v>12</v>
      </c>
      <c r="H8" s="288" t="s">
        <v>192</v>
      </c>
      <c r="I8" s="231" t="s">
        <v>13</v>
      </c>
      <c r="J8" s="231" t="s">
        <v>193</v>
      </c>
      <c r="K8" s="231" t="s">
        <v>194</v>
      </c>
    </row>
    <row r="9" spans="1:48" s="1" customFormat="1">
      <c r="A9" s="208"/>
      <c r="B9" s="215"/>
      <c r="C9" s="289"/>
      <c r="D9" s="290"/>
      <c r="E9" s="291"/>
      <c r="F9" s="292"/>
      <c r="G9" s="293"/>
      <c r="H9" s="294"/>
      <c r="I9" s="292"/>
      <c r="J9" s="292"/>
      <c r="K9" s="390"/>
      <c r="L9" s="2"/>
      <c r="M9" s="2"/>
    </row>
    <row r="10" spans="1:48" s="1" customFormat="1">
      <c r="A10" s="208"/>
      <c r="B10" s="186">
        <f>B36</f>
        <v>1</v>
      </c>
      <c r="C10" s="71" t="str">
        <f>UPPER(C36)</f>
        <v>DEMOLIÇÕES / RETIRADAS</v>
      </c>
      <c r="D10" s="295"/>
      <c r="E10" s="296"/>
      <c r="F10" s="236"/>
      <c r="G10" s="237"/>
      <c r="H10" s="297"/>
      <c r="I10" s="236"/>
      <c r="J10" s="236"/>
      <c r="K10" s="278">
        <f>K45</f>
        <v>0</v>
      </c>
      <c r="L10" s="2"/>
      <c r="M10" s="2"/>
    </row>
    <row r="11" spans="1:48" s="1" customFormat="1">
      <c r="A11" s="208"/>
      <c r="B11" s="216"/>
      <c r="C11" s="298"/>
      <c r="D11" s="295"/>
      <c r="E11" s="296"/>
      <c r="F11" s="236"/>
      <c r="G11" s="237"/>
      <c r="H11" s="297"/>
      <c r="I11" s="236"/>
      <c r="J11" s="236"/>
      <c r="K11" s="391"/>
      <c r="L11" s="2"/>
      <c r="M11" s="2"/>
    </row>
    <row r="12" spans="1:48" s="1" customFormat="1">
      <c r="A12" s="208"/>
      <c r="B12" s="186">
        <f>B47</f>
        <v>2</v>
      </c>
      <c r="C12" s="71" t="str">
        <f>UPPER(C47)</f>
        <v>MOVIMENTO DE TERRA</v>
      </c>
      <c r="D12" s="295"/>
      <c r="E12" s="296"/>
      <c r="F12" s="236"/>
      <c r="G12" s="237"/>
      <c r="H12" s="297"/>
      <c r="I12" s="236"/>
      <c r="J12" s="236"/>
      <c r="K12" s="278">
        <f>K53</f>
        <v>0</v>
      </c>
      <c r="L12" s="2"/>
      <c r="M12" s="2"/>
    </row>
    <row r="13" spans="1:48" s="1" customFormat="1">
      <c r="A13" s="208"/>
      <c r="B13" s="216"/>
      <c r="C13" s="298"/>
      <c r="D13" s="295"/>
      <c r="E13" s="296"/>
      <c r="F13" s="236"/>
      <c r="G13" s="237"/>
      <c r="H13" s="297"/>
      <c r="I13" s="236"/>
      <c r="J13" s="236"/>
      <c r="K13" s="391"/>
      <c r="L13" s="2"/>
      <c r="M13" s="2"/>
    </row>
    <row r="14" spans="1:48" s="1" customFormat="1">
      <c r="A14" s="208"/>
      <c r="B14" s="186">
        <f>B55</f>
        <v>3</v>
      </c>
      <c r="C14" s="72" t="str">
        <f>UPPER(C55)</f>
        <v>FUNDAÇÕES E ESTRUTURAS</v>
      </c>
      <c r="D14" s="295"/>
      <c r="E14" s="296"/>
      <c r="F14" s="236"/>
      <c r="G14" s="237"/>
      <c r="H14" s="297"/>
      <c r="I14" s="236"/>
      <c r="J14" s="236"/>
      <c r="K14" s="278">
        <f>K70</f>
        <v>0</v>
      </c>
      <c r="L14" s="2"/>
      <c r="M14" s="2"/>
    </row>
    <row r="15" spans="1:48" s="1" customFormat="1">
      <c r="A15" s="208"/>
      <c r="B15" s="216"/>
      <c r="C15" s="298"/>
      <c r="D15" s="295"/>
      <c r="E15" s="296"/>
      <c r="F15" s="236"/>
      <c r="G15" s="237"/>
      <c r="H15" s="297"/>
      <c r="I15" s="236"/>
      <c r="J15" s="236"/>
      <c r="K15" s="391"/>
      <c r="L15" s="2"/>
      <c r="M15" s="2"/>
    </row>
    <row r="16" spans="1:48" s="1" customFormat="1">
      <c r="A16" s="208"/>
      <c r="B16" s="186">
        <f>B72</f>
        <v>4</v>
      </c>
      <c r="C16" s="72" t="str">
        <f>UPPER(C72)</f>
        <v>ALVENARIA</v>
      </c>
      <c r="D16" s="295"/>
      <c r="E16" s="296"/>
      <c r="F16" s="236"/>
      <c r="G16" s="237"/>
      <c r="H16" s="297"/>
      <c r="I16" s="236"/>
      <c r="J16" s="236"/>
      <c r="K16" s="278">
        <f>K79</f>
        <v>0</v>
      </c>
      <c r="L16" s="2"/>
      <c r="M16" s="2"/>
    </row>
    <row r="17" spans="1:13" s="1" customFormat="1">
      <c r="A17" s="208"/>
      <c r="B17" s="216"/>
      <c r="C17" s="298"/>
      <c r="D17" s="295"/>
      <c r="E17" s="296"/>
      <c r="F17" s="236"/>
      <c r="G17" s="237"/>
      <c r="H17" s="297"/>
      <c r="I17" s="236"/>
      <c r="J17" s="236"/>
      <c r="K17" s="391"/>
      <c r="L17" s="2"/>
      <c r="M17" s="2"/>
    </row>
    <row r="18" spans="1:13" s="1" customFormat="1">
      <c r="A18" s="208"/>
      <c r="B18" s="186">
        <f>B81</f>
        <v>5</v>
      </c>
      <c r="C18" s="72" t="str">
        <f>UPPER(C81)</f>
        <v>COBERTURAS / ESTRUTURAS</v>
      </c>
      <c r="D18" s="295"/>
      <c r="E18" s="296"/>
      <c r="F18" s="236"/>
      <c r="G18" s="237"/>
      <c r="H18" s="297"/>
      <c r="I18" s="236"/>
      <c r="J18" s="236"/>
      <c r="K18" s="278">
        <f>K86</f>
        <v>0</v>
      </c>
      <c r="L18" s="2"/>
      <c r="M18" s="2"/>
    </row>
    <row r="19" spans="1:13" s="1" customFormat="1">
      <c r="A19" s="208"/>
      <c r="B19" s="216"/>
      <c r="C19" s="298"/>
      <c r="D19" s="295"/>
      <c r="E19" s="296"/>
      <c r="F19" s="236"/>
      <c r="G19" s="237"/>
      <c r="H19" s="297"/>
      <c r="I19" s="236"/>
      <c r="J19" s="236"/>
      <c r="K19" s="391"/>
      <c r="L19" s="2"/>
      <c r="M19" s="2"/>
    </row>
    <row r="20" spans="1:13" s="1" customFormat="1">
      <c r="A20" s="208"/>
      <c r="B20" s="186">
        <f>B88</f>
        <v>6</v>
      </c>
      <c r="C20" s="72" t="str">
        <f>UPPER(C88)</f>
        <v>ESQUADRIAS METÁLICAS</v>
      </c>
      <c r="D20" s="295"/>
      <c r="E20" s="296"/>
      <c r="F20" s="236"/>
      <c r="G20" s="237"/>
      <c r="H20" s="297"/>
      <c r="I20" s="236"/>
      <c r="J20" s="236"/>
      <c r="K20" s="278">
        <f>K91</f>
        <v>0</v>
      </c>
      <c r="L20" s="2"/>
      <c r="M20" s="2"/>
    </row>
    <row r="21" spans="1:13" s="1" customFormat="1">
      <c r="A21" s="208"/>
      <c r="B21" s="216"/>
      <c r="C21" s="298"/>
      <c r="D21" s="295"/>
      <c r="E21" s="296"/>
      <c r="F21" s="236"/>
      <c r="G21" s="237"/>
      <c r="H21" s="297"/>
      <c r="I21" s="236"/>
      <c r="J21" s="236"/>
      <c r="K21" s="391"/>
      <c r="L21" s="2"/>
      <c r="M21" s="2"/>
    </row>
    <row r="22" spans="1:13" s="1" customFormat="1">
      <c r="A22" s="208"/>
      <c r="B22" s="186">
        <f>B93</f>
        <v>7</v>
      </c>
      <c r="C22" s="72" t="str">
        <f>UPPER(C93)</f>
        <v>REVESTIMENTOS</v>
      </c>
      <c r="D22" s="295"/>
      <c r="E22" s="296"/>
      <c r="F22" s="236"/>
      <c r="G22" s="237"/>
      <c r="H22" s="297"/>
      <c r="I22" s="236"/>
      <c r="J22" s="236"/>
      <c r="K22" s="278">
        <f>K98</f>
        <v>0</v>
      </c>
      <c r="L22" s="2"/>
      <c r="M22" s="2"/>
    </row>
    <row r="23" spans="1:13" s="1" customFormat="1">
      <c r="A23" s="208"/>
      <c r="B23" s="216"/>
      <c r="C23" s="298"/>
      <c r="D23" s="295"/>
      <c r="E23" s="296"/>
      <c r="F23" s="236"/>
      <c r="G23" s="237"/>
      <c r="H23" s="297"/>
      <c r="I23" s="236"/>
      <c r="J23" s="236"/>
      <c r="K23" s="391"/>
      <c r="L23" s="2"/>
      <c r="M23" s="2"/>
    </row>
    <row r="24" spans="1:13" s="1" customFormat="1">
      <c r="A24" s="208"/>
      <c r="B24" s="186">
        <f>B100</f>
        <v>8</v>
      </c>
      <c r="C24" s="72" t="str">
        <f>UPPER(C100)</f>
        <v>PISOS</v>
      </c>
      <c r="D24" s="295"/>
      <c r="E24" s="296"/>
      <c r="F24" s="236"/>
      <c r="G24" s="237"/>
      <c r="H24" s="297"/>
      <c r="I24" s="236"/>
      <c r="J24" s="236"/>
      <c r="K24" s="278">
        <f>K103</f>
        <v>0</v>
      </c>
      <c r="L24" s="2"/>
      <c r="M24" s="2"/>
    </row>
    <row r="25" spans="1:13" s="1" customFormat="1">
      <c r="A25" s="208"/>
      <c r="B25" s="216"/>
      <c r="C25" s="298"/>
      <c r="D25" s="295"/>
      <c r="E25" s="296"/>
      <c r="F25" s="236"/>
      <c r="G25" s="237"/>
      <c r="H25" s="297"/>
      <c r="I25" s="236"/>
      <c r="J25" s="236"/>
      <c r="K25" s="391"/>
      <c r="L25" s="2"/>
      <c r="M25" s="2"/>
    </row>
    <row r="26" spans="1:13" s="1" customFormat="1">
      <c r="A26" s="208"/>
      <c r="B26" s="186">
        <f>B106</f>
        <v>9</v>
      </c>
      <c r="C26" s="72" t="str">
        <f>UPPER(C106)</f>
        <v>PINTURAS</v>
      </c>
      <c r="D26" s="295"/>
      <c r="E26" s="296"/>
      <c r="F26" s="236"/>
      <c r="G26" s="237"/>
      <c r="H26" s="297"/>
      <c r="I26" s="236"/>
      <c r="J26" s="236"/>
      <c r="K26" s="278">
        <f>K111</f>
        <v>0</v>
      </c>
      <c r="L26" s="2"/>
      <c r="M26" s="2"/>
    </row>
    <row r="27" spans="1:13" s="1" customFormat="1">
      <c r="A27" s="208"/>
      <c r="B27" s="216"/>
      <c r="C27" s="298"/>
      <c r="D27" s="295"/>
      <c r="E27" s="296"/>
      <c r="F27" s="236"/>
      <c r="G27" s="237"/>
      <c r="H27" s="297"/>
      <c r="I27" s="236"/>
      <c r="J27" s="236"/>
      <c r="K27" s="391"/>
      <c r="L27" s="2"/>
      <c r="M27" s="2"/>
    </row>
    <row r="28" spans="1:13" s="1" customFormat="1">
      <c r="A28" s="208"/>
      <c r="B28" s="186">
        <f>B113</f>
        <v>10</v>
      </c>
      <c r="C28" s="72" t="str">
        <f>UPPER(C113)</f>
        <v>IMPERMEABILIZAÇÕES</v>
      </c>
      <c r="D28" s="295"/>
      <c r="E28" s="296"/>
      <c r="F28" s="236"/>
      <c r="G28" s="237"/>
      <c r="H28" s="297"/>
      <c r="I28" s="236"/>
      <c r="J28" s="236"/>
      <c r="K28" s="278">
        <f>K117</f>
        <v>0</v>
      </c>
      <c r="L28" s="2"/>
      <c r="M28" s="2"/>
    </row>
    <row r="29" spans="1:13" s="1" customFormat="1">
      <c r="A29" s="208"/>
      <c r="B29" s="216"/>
      <c r="C29" s="298"/>
      <c r="D29" s="295"/>
      <c r="E29" s="296"/>
      <c r="F29" s="236"/>
      <c r="G29" s="237"/>
      <c r="H29" s="297"/>
      <c r="I29" s="236"/>
      <c r="J29" s="236"/>
      <c r="K29" s="391"/>
      <c r="L29" s="2"/>
      <c r="M29" s="2"/>
    </row>
    <row r="30" spans="1:13" s="1" customFormat="1">
      <c r="A30" s="208"/>
      <c r="B30" s="186">
        <f>B119</f>
        <v>11</v>
      </c>
      <c r="C30" s="72" t="str">
        <f>UPPER(C119)</f>
        <v>FIXAÇÃO DOS TANQUES</v>
      </c>
      <c r="D30" s="295"/>
      <c r="E30" s="296"/>
      <c r="F30" s="236"/>
      <c r="G30" s="237"/>
      <c r="H30" s="297"/>
      <c r="I30" s="236"/>
      <c r="J30" s="236"/>
      <c r="K30" s="278">
        <f>K123</f>
        <v>0</v>
      </c>
      <c r="L30" s="2"/>
      <c r="M30" s="2"/>
    </row>
    <row r="31" spans="1:13" s="1" customFormat="1">
      <c r="A31" s="208"/>
      <c r="B31" s="216"/>
      <c r="C31" s="298"/>
      <c r="D31" s="295"/>
      <c r="E31" s="296"/>
      <c r="F31" s="236"/>
      <c r="G31" s="237"/>
      <c r="H31" s="297"/>
      <c r="I31" s="236"/>
      <c r="J31" s="236"/>
      <c r="K31" s="391"/>
      <c r="L31" s="2"/>
      <c r="M31" s="2"/>
    </row>
    <row r="32" spans="1:13" s="1" customFormat="1" ht="78.75">
      <c r="A32" s="208"/>
      <c r="B32" s="186">
        <f>B126</f>
        <v>12</v>
      </c>
      <c r="C32" s="72" t="str">
        <f>UPPER(C126)</f>
        <v>MONTAGEM DOS MATERIAIS HIDRÁULICOS, DAS INTERLIGAÇÕES DAS TUBULAÇÕES NOVAS COM AS EXISTENTES E OUTROS</v>
      </c>
      <c r="D32" s="295"/>
      <c r="E32" s="296"/>
      <c r="F32" s="236"/>
      <c r="G32" s="237"/>
      <c r="H32" s="297"/>
      <c r="I32" s="236"/>
      <c r="J32" s="236"/>
      <c r="K32" s="278">
        <f>K130</f>
        <v>0</v>
      </c>
      <c r="L32" s="2"/>
      <c r="M32" s="2"/>
    </row>
    <row r="33" spans="1:21" s="1" customFormat="1">
      <c r="A33" s="208"/>
      <c r="B33" s="216"/>
      <c r="C33" s="298"/>
      <c r="D33" s="299"/>
      <c r="E33" s="300"/>
      <c r="F33" s="301"/>
      <c r="G33" s="302"/>
      <c r="H33" s="303"/>
      <c r="I33" s="301"/>
      <c r="J33" s="301"/>
      <c r="K33" s="391"/>
      <c r="L33" s="2"/>
      <c r="M33" s="2"/>
    </row>
    <row r="34" spans="1:21" s="1" customFormat="1">
      <c r="A34" s="208"/>
      <c r="B34" s="218"/>
      <c r="C34" s="239" t="s">
        <v>7</v>
      </c>
      <c r="D34" s="304"/>
      <c r="E34" s="305"/>
      <c r="F34" s="306"/>
      <c r="G34" s="307"/>
      <c r="H34" s="308"/>
      <c r="I34" s="306"/>
      <c r="J34" s="306"/>
      <c r="K34" s="279">
        <f>SUM(K9:K33)</f>
        <v>0</v>
      </c>
      <c r="L34" s="3"/>
    </row>
    <row r="35" spans="1:21" s="1" customFormat="1">
      <c r="A35" s="208"/>
      <c r="B35" s="219"/>
      <c r="C35" s="309"/>
      <c r="D35" s="310"/>
      <c r="E35" s="311"/>
      <c r="F35" s="312"/>
      <c r="G35" s="313"/>
      <c r="H35" s="314"/>
      <c r="I35" s="313"/>
      <c r="J35" s="313"/>
      <c r="K35" s="386"/>
      <c r="M35" s="284"/>
    </row>
    <row r="36" spans="1:21" s="1" customFormat="1" ht="16.5" thickBot="1">
      <c r="A36" s="208"/>
      <c r="B36" s="246">
        <v>1</v>
      </c>
      <c r="C36" s="247" t="s">
        <v>23</v>
      </c>
      <c r="D36" s="315"/>
      <c r="E36" s="316"/>
      <c r="F36" s="317"/>
      <c r="G36" s="318"/>
      <c r="H36" s="319"/>
      <c r="I36" s="320"/>
      <c r="J36" s="320"/>
      <c r="K36" s="321"/>
    </row>
    <row r="37" spans="1:21" s="178" customFormat="1" ht="32.25" thickBot="1">
      <c r="A37" s="322"/>
      <c r="B37" s="253" t="s">
        <v>14</v>
      </c>
      <c r="C37" s="254" t="s">
        <v>24</v>
      </c>
      <c r="D37" s="255"/>
      <c r="E37" s="256"/>
      <c r="F37" s="257" t="s">
        <v>16</v>
      </c>
      <c r="G37" s="275">
        <f>ROUND('Q-Adequações PAC'!$C$13,2)</f>
        <v>1.68</v>
      </c>
      <c r="H37" s="392"/>
      <c r="I37" s="37">
        <f t="shared" ref="I37:I43" si="0">$K$6</f>
        <v>0.24179999999999999</v>
      </c>
      <c r="J37" s="277">
        <f>ROUND(H37*(I37+1),2)</f>
        <v>0</v>
      </c>
      <c r="K37" s="281">
        <f>ROUND(G37*J37,2)</f>
        <v>0</v>
      </c>
      <c r="M37" s="177"/>
    </row>
    <row r="38" spans="1:21" s="178" customFormat="1" ht="32.25" thickBot="1">
      <c r="A38" s="322"/>
      <c r="B38" s="253" t="s">
        <v>26</v>
      </c>
      <c r="C38" s="254" t="s">
        <v>27</v>
      </c>
      <c r="D38" s="255"/>
      <c r="E38" s="256"/>
      <c r="F38" s="257" t="s">
        <v>16</v>
      </c>
      <c r="G38" s="275">
        <f>ROUND('Q-Adequações PAC'!$C$22,2)</f>
        <v>0.24</v>
      </c>
      <c r="H38" s="392"/>
      <c r="I38" s="37">
        <f t="shared" si="0"/>
        <v>0.24179999999999999</v>
      </c>
      <c r="J38" s="277">
        <f t="shared" ref="J38:J43" si="1">ROUND(H38*(I38+1),2)</f>
        <v>0</v>
      </c>
      <c r="K38" s="281">
        <f t="shared" ref="K38:K43" si="2">ROUND(G38*J38,2)</f>
        <v>0</v>
      </c>
      <c r="M38" s="177"/>
    </row>
    <row r="39" spans="1:21" s="178" customFormat="1" ht="48" thickBot="1">
      <c r="A39" s="322"/>
      <c r="B39" s="253" t="s">
        <v>28</v>
      </c>
      <c r="C39" s="254" t="s">
        <v>29</v>
      </c>
      <c r="D39" s="255"/>
      <c r="E39" s="256"/>
      <c r="F39" s="257" t="s">
        <v>16</v>
      </c>
      <c r="G39" s="275">
        <f>ROUND('Q-Adequações PAC'!$C$31,2)</f>
        <v>3.42</v>
      </c>
      <c r="H39" s="392"/>
      <c r="I39" s="37">
        <f t="shared" si="0"/>
        <v>0.24179999999999999</v>
      </c>
      <c r="J39" s="277">
        <f t="shared" si="1"/>
        <v>0</v>
      </c>
      <c r="K39" s="281">
        <f t="shared" si="2"/>
        <v>0</v>
      </c>
      <c r="M39" s="177"/>
    </row>
    <row r="40" spans="1:21" s="178" customFormat="1" ht="48" thickBot="1">
      <c r="A40" s="322"/>
      <c r="B40" s="253" t="s">
        <v>30</v>
      </c>
      <c r="C40" s="254" t="s">
        <v>31</v>
      </c>
      <c r="D40" s="255"/>
      <c r="E40" s="256"/>
      <c r="F40" s="257" t="s">
        <v>16</v>
      </c>
      <c r="G40" s="275">
        <f>ROUND('Q-Adequações PAC'!$C$40,2)</f>
        <v>8.1199999999999992</v>
      </c>
      <c r="H40" s="392"/>
      <c r="I40" s="37">
        <f t="shared" si="0"/>
        <v>0.24179999999999999</v>
      </c>
      <c r="J40" s="277">
        <f t="shared" si="1"/>
        <v>0</v>
      </c>
      <c r="K40" s="281">
        <f t="shared" si="2"/>
        <v>0</v>
      </c>
      <c r="M40" s="177"/>
    </row>
    <row r="41" spans="1:21" s="178" customFormat="1" ht="32.25" thickBot="1">
      <c r="A41" s="322"/>
      <c r="B41" s="253" t="s">
        <v>32</v>
      </c>
      <c r="C41" s="254" t="s">
        <v>33</v>
      </c>
      <c r="D41" s="255"/>
      <c r="E41" s="256"/>
      <c r="F41" s="257" t="s">
        <v>34</v>
      </c>
      <c r="G41" s="275">
        <f>ROUND('Q-Adequações PAC'!$C$59,2)</f>
        <v>18.579999999999998</v>
      </c>
      <c r="H41" s="392"/>
      <c r="I41" s="37">
        <f t="shared" si="0"/>
        <v>0.24179999999999999</v>
      </c>
      <c r="J41" s="277">
        <f t="shared" si="1"/>
        <v>0</v>
      </c>
      <c r="K41" s="281">
        <f t="shared" si="2"/>
        <v>0</v>
      </c>
      <c r="M41" s="177"/>
    </row>
    <row r="42" spans="1:21" s="178" customFormat="1" ht="32.25" thickBot="1">
      <c r="A42" s="322"/>
      <c r="B42" s="253" t="s">
        <v>35</v>
      </c>
      <c r="C42" s="254" t="s">
        <v>36</v>
      </c>
      <c r="D42" s="255"/>
      <c r="E42" s="256"/>
      <c r="F42" s="257" t="s">
        <v>34</v>
      </c>
      <c r="G42" s="275">
        <f>ROUND('Q-Adequações PAC'!$C$85,2)</f>
        <v>54.24</v>
      </c>
      <c r="H42" s="392"/>
      <c r="I42" s="37">
        <f t="shared" si="0"/>
        <v>0.24179999999999999</v>
      </c>
      <c r="J42" s="277">
        <f t="shared" si="1"/>
        <v>0</v>
      </c>
      <c r="K42" s="281">
        <f t="shared" si="2"/>
        <v>0</v>
      </c>
      <c r="M42" s="177"/>
    </row>
    <row r="43" spans="1:21" s="178" customFormat="1" ht="48" thickBot="1">
      <c r="A43" s="322"/>
      <c r="B43" s="253" t="s">
        <v>37</v>
      </c>
      <c r="C43" s="254" t="s">
        <v>38</v>
      </c>
      <c r="D43" s="255"/>
      <c r="E43" s="256"/>
      <c r="F43" s="257" t="s">
        <v>34</v>
      </c>
      <c r="G43" s="275">
        <f>ROUND('Q-Adequações PAC'!$C$118,2)</f>
        <v>110.24</v>
      </c>
      <c r="H43" s="392"/>
      <c r="I43" s="37">
        <f t="shared" si="0"/>
        <v>0.24179999999999999</v>
      </c>
      <c r="J43" s="277">
        <f t="shared" si="1"/>
        <v>0</v>
      </c>
      <c r="K43" s="281">
        <f t="shared" si="2"/>
        <v>0</v>
      </c>
      <c r="M43" s="177"/>
    </row>
    <row r="44" spans="1:21" s="1" customFormat="1">
      <c r="A44" s="208"/>
      <c r="B44" s="323"/>
      <c r="C44" s="298"/>
      <c r="D44" s="324"/>
      <c r="E44" s="9"/>
      <c r="F44" s="317"/>
      <c r="G44" s="318"/>
      <c r="H44" s="319"/>
      <c r="I44" s="10"/>
      <c r="J44" s="325"/>
      <c r="K44" s="326"/>
    </row>
    <row r="45" spans="1:21" s="1" customFormat="1">
      <c r="A45" s="208"/>
      <c r="B45" s="323"/>
      <c r="C45" s="239" t="s">
        <v>17</v>
      </c>
      <c r="D45" s="315"/>
      <c r="E45" s="327"/>
      <c r="F45" s="328"/>
      <c r="G45" s="329"/>
      <c r="H45" s="330"/>
      <c r="I45" s="10"/>
      <c r="J45" s="325"/>
      <c r="K45" s="282">
        <f>SUM(K37:K44)</f>
        <v>0</v>
      </c>
    </row>
    <row r="46" spans="1:21" s="1" customFormat="1">
      <c r="A46" s="208"/>
      <c r="B46" s="323"/>
      <c r="C46" s="298"/>
      <c r="D46" s="331"/>
      <c r="E46" s="316"/>
      <c r="F46" s="317"/>
      <c r="G46" s="318"/>
      <c r="H46" s="319"/>
      <c r="I46" s="10"/>
      <c r="J46" s="332">
        <f t="shared" ref="J46:J53" si="3">ROUND(H46*(I46+1),2)</f>
        <v>0</v>
      </c>
      <c r="K46" s="321"/>
      <c r="M46" s="5"/>
    </row>
    <row r="47" spans="1:21" s="5" customFormat="1" ht="16.5" thickBot="1">
      <c r="A47" s="333"/>
      <c r="B47" s="246">
        <v>2</v>
      </c>
      <c r="C47" s="247" t="s">
        <v>39</v>
      </c>
      <c r="D47" s="334"/>
      <c r="E47" s="335"/>
      <c r="F47" s="336"/>
      <c r="G47" s="250"/>
      <c r="H47" s="325"/>
      <c r="I47" s="10"/>
      <c r="J47" s="332">
        <f t="shared" si="3"/>
        <v>0</v>
      </c>
      <c r="K47" s="321"/>
      <c r="L47" s="6"/>
    </row>
    <row r="48" spans="1:21" s="178" customFormat="1" ht="32.25" thickBot="1">
      <c r="A48" s="322"/>
      <c r="B48" s="253" t="s">
        <v>19</v>
      </c>
      <c r="C48" s="254" t="s">
        <v>40</v>
      </c>
      <c r="D48" s="255"/>
      <c r="E48" s="256"/>
      <c r="F48" s="257" t="s">
        <v>34</v>
      </c>
      <c r="G48" s="275">
        <f>ROUND('Q-Adequações PAC'!$C$138,2)</f>
        <v>173.86</v>
      </c>
      <c r="H48" s="392"/>
      <c r="I48" s="37">
        <f>$K$6</f>
        <v>0.24179999999999999</v>
      </c>
      <c r="J48" s="277">
        <f>ROUND(H48*(I48+1),2)</f>
        <v>0</v>
      </c>
      <c r="K48" s="281">
        <f>ROUND(G48*J48,2)</f>
        <v>0</v>
      </c>
      <c r="N48" s="175"/>
      <c r="O48" s="175"/>
      <c r="P48" s="175"/>
      <c r="Q48" s="175"/>
      <c r="R48" s="175"/>
      <c r="S48" s="175"/>
      <c r="T48" s="175"/>
      <c r="U48" s="175"/>
    </row>
    <row r="49" spans="1:21" s="178" customFormat="1" ht="63.75" thickBot="1">
      <c r="A49" s="322"/>
      <c r="B49" s="253" t="s">
        <v>41</v>
      </c>
      <c r="C49" s="254" t="s">
        <v>199</v>
      </c>
      <c r="D49" s="255"/>
      <c r="E49" s="256"/>
      <c r="F49" s="257" t="s">
        <v>34</v>
      </c>
      <c r="G49" s="275">
        <f>ROUND('Q-Adequações PAC'!$C$149,2)</f>
        <v>102.29</v>
      </c>
      <c r="H49" s="392"/>
      <c r="I49" s="37">
        <f>$K$6</f>
        <v>0.24179999999999999</v>
      </c>
      <c r="J49" s="277">
        <f t="shared" ref="J49:J51" si="4">ROUND(H49*(I49+1),2)</f>
        <v>0</v>
      </c>
      <c r="K49" s="281">
        <f t="shared" ref="K49:K51" si="5">ROUND(G49*J49,2)</f>
        <v>0</v>
      </c>
      <c r="N49" s="175"/>
      <c r="O49" s="175"/>
      <c r="P49" s="175"/>
      <c r="Q49" s="175"/>
      <c r="R49" s="175"/>
      <c r="S49" s="175"/>
      <c r="T49" s="175"/>
      <c r="U49" s="175"/>
    </row>
    <row r="50" spans="1:21" s="178" customFormat="1" ht="79.5" thickBot="1">
      <c r="A50" s="322"/>
      <c r="B50" s="253" t="s">
        <v>42</v>
      </c>
      <c r="C50" s="254" t="s">
        <v>200</v>
      </c>
      <c r="D50" s="255"/>
      <c r="E50" s="256"/>
      <c r="F50" s="257" t="s">
        <v>34</v>
      </c>
      <c r="G50" s="275">
        <f>ROUND('Q-Adequações PAC'!$C$159,2)</f>
        <v>93.04</v>
      </c>
      <c r="H50" s="392"/>
      <c r="I50" s="37">
        <f>$K$6</f>
        <v>0.24179999999999999</v>
      </c>
      <c r="J50" s="277">
        <f t="shared" si="4"/>
        <v>0</v>
      </c>
      <c r="K50" s="281">
        <f t="shared" si="5"/>
        <v>0</v>
      </c>
      <c r="L50" s="285"/>
      <c r="N50" s="175"/>
      <c r="O50" s="175"/>
      <c r="P50" s="175"/>
      <c r="Q50" s="175"/>
      <c r="R50" s="175"/>
      <c r="S50" s="175"/>
      <c r="T50" s="175"/>
      <c r="U50" s="175"/>
    </row>
    <row r="51" spans="1:21" s="178" customFormat="1" ht="32.25" thickBot="1">
      <c r="A51" s="322"/>
      <c r="B51" s="253" t="s">
        <v>43</v>
      </c>
      <c r="C51" s="254" t="s">
        <v>201</v>
      </c>
      <c r="D51" s="255"/>
      <c r="E51" s="256"/>
      <c r="F51" s="257" t="s">
        <v>44</v>
      </c>
      <c r="G51" s="275">
        <f>ROUND('Q-Adequações PAC'!$C$168,2)</f>
        <v>930.38</v>
      </c>
      <c r="H51" s="392"/>
      <c r="I51" s="37">
        <f>$K$6</f>
        <v>0.24179999999999999</v>
      </c>
      <c r="J51" s="277">
        <f t="shared" si="4"/>
        <v>0</v>
      </c>
      <c r="K51" s="281">
        <f t="shared" si="5"/>
        <v>0</v>
      </c>
      <c r="N51" s="175"/>
      <c r="O51" s="175"/>
      <c r="P51" s="175"/>
      <c r="Q51" s="175"/>
      <c r="R51" s="175"/>
      <c r="S51" s="175"/>
      <c r="T51" s="175"/>
      <c r="U51" s="175"/>
    </row>
    <row r="52" spans="1:21" s="5" customFormat="1">
      <c r="A52" s="333"/>
      <c r="B52" s="337"/>
      <c r="C52" s="338"/>
      <c r="D52" s="334"/>
      <c r="E52" s="335"/>
      <c r="F52" s="336"/>
      <c r="G52" s="339"/>
      <c r="H52" s="325"/>
      <c r="I52" s="10"/>
      <c r="J52" s="332">
        <f t="shared" si="3"/>
        <v>0</v>
      </c>
      <c r="K52" s="321"/>
      <c r="L52" s="6"/>
      <c r="M52" s="8"/>
    </row>
    <row r="53" spans="1:21" s="5" customFormat="1">
      <c r="A53" s="333"/>
      <c r="B53" s="337"/>
      <c r="C53" s="239" t="s">
        <v>22</v>
      </c>
      <c r="D53" s="340"/>
      <c r="E53" s="341"/>
      <c r="F53" s="342"/>
      <c r="G53" s="343"/>
      <c r="H53" s="344"/>
      <c r="I53" s="10"/>
      <c r="J53" s="332">
        <f t="shared" si="3"/>
        <v>0</v>
      </c>
      <c r="K53" s="282">
        <f>SUM(K48:K52)</f>
        <v>0</v>
      </c>
      <c r="L53" s="6"/>
      <c r="M53" s="8"/>
    </row>
    <row r="54" spans="1:21" s="5" customFormat="1">
      <c r="A54" s="333"/>
      <c r="B54" s="337"/>
      <c r="C54" s="306"/>
      <c r="D54" s="340"/>
      <c r="E54" s="341"/>
      <c r="F54" s="342"/>
      <c r="G54" s="343"/>
      <c r="H54" s="344"/>
      <c r="I54" s="10"/>
      <c r="J54" s="332"/>
      <c r="K54" s="345"/>
      <c r="L54" s="6"/>
      <c r="M54" s="8"/>
      <c r="N54" s="8"/>
      <c r="O54" s="8"/>
      <c r="P54" s="8"/>
      <c r="Q54" s="8"/>
      <c r="R54" s="8"/>
      <c r="S54" s="8"/>
    </row>
    <row r="55" spans="1:21" s="5" customFormat="1" ht="16.5" thickBot="1">
      <c r="A55" s="333"/>
      <c r="B55" s="246">
        <v>3</v>
      </c>
      <c r="C55" s="247" t="s">
        <v>45</v>
      </c>
      <c r="D55" s="334"/>
      <c r="E55" s="335"/>
      <c r="F55" s="336"/>
      <c r="G55" s="339"/>
      <c r="H55" s="325"/>
      <c r="I55" s="10"/>
      <c r="J55" s="332">
        <f t="shared" ref="J55:J70" si="6">ROUND(H55*(I55+1),2)</f>
        <v>0</v>
      </c>
      <c r="K55" s="321"/>
      <c r="L55" s="6"/>
      <c r="M55" s="8"/>
      <c r="N55" s="8"/>
      <c r="O55" s="8"/>
      <c r="P55" s="8"/>
      <c r="Q55" s="8"/>
      <c r="R55" s="8"/>
      <c r="S55" s="8"/>
    </row>
    <row r="56" spans="1:21" s="178" customFormat="1" ht="48" thickBot="1">
      <c r="A56" s="322"/>
      <c r="B56" s="253" t="s">
        <v>46</v>
      </c>
      <c r="C56" s="254" t="str">
        <f>'Q-Adequações PAC'!B173</f>
        <v>Mobilização de equipe e equipamentos para execução de estacas tipo hélice contínua a uma distância de até 50km</v>
      </c>
      <c r="D56" s="255"/>
      <c r="E56" s="256"/>
      <c r="F56" s="257" t="str">
        <f>'Q-Adequações PAC'!D178</f>
        <v>unid</v>
      </c>
      <c r="G56" s="275">
        <f>ROUND('Q-Adequações PAC'!C178,2)</f>
        <v>1</v>
      </c>
      <c r="H56" s="392"/>
      <c r="I56" s="37">
        <f t="shared" ref="I56:I68" si="7">$K$6</f>
        <v>0.24179999999999999</v>
      </c>
      <c r="J56" s="277">
        <f>ROUND(H56*(I56+1),2)</f>
        <v>0</v>
      </c>
      <c r="K56" s="281">
        <f>ROUND(G56*J56,2)</f>
        <v>0</v>
      </c>
      <c r="M56" s="177"/>
    </row>
    <row r="57" spans="1:21" s="178" customFormat="1" ht="32.25" thickBot="1">
      <c r="A57" s="322"/>
      <c r="B57" s="253" t="s">
        <v>49</v>
      </c>
      <c r="C57" s="254" t="str">
        <f>'Q-Adequações PAC'!B181</f>
        <v>Estaca tipo hélice contínua, diâmetro 30cm</v>
      </c>
      <c r="D57" s="255"/>
      <c r="E57" s="256"/>
      <c r="F57" s="257" t="s">
        <v>48</v>
      </c>
      <c r="G57" s="275">
        <f>ROUND('Q-Adequações PAC'!$C$188,2)</f>
        <v>300</v>
      </c>
      <c r="H57" s="392"/>
      <c r="I57" s="37">
        <f t="shared" si="7"/>
        <v>0.24179999999999999</v>
      </c>
      <c r="J57" s="277">
        <f>ROUND(H57*(I57+1),2)</f>
        <v>0</v>
      </c>
      <c r="K57" s="281">
        <f>ROUND(G57*J57,2)</f>
        <v>0</v>
      </c>
    </row>
    <row r="58" spans="1:21" s="178" customFormat="1" ht="15.75" customHeight="1" thickBot="1">
      <c r="A58" s="322"/>
      <c r="B58" s="253" t="s">
        <v>50</v>
      </c>
      <c r="C58" s="254" t="s">
        <v>47</v>
      </c>
      <c r="D58" s="255"/>
      <c r="E58" s="256"/>
      <c r="F58" s="257" t="s">
        <v>48</v>
      </c>
      <c r="G58" s="275">
        <f>ROUND('Q-Adequações PAC'!$C$198,2)</f>
        <v>8</v>
      </c>
      <c r="H58" s="392"/>
      <c r="I58" s="37">
        <f t="shared" si="7"/>
        <v>0.24179999999999999</v>
      </c>
      <c r="J58" s="277">
        <f>ROUND(H58*(I58+1),2)</f>
        <v>0</v>
      </c>
      <c r="K58" s="281">
        <f>ROUND(G58*J58,2)</f>
        <v>0</v>
      </c>
    </row>
    <row r="59" spans="1:21" s="178" customFormat="1" ht="15.75" customHeight="1" thickBot="1">
      <c r="A59" s="322"/>
      <c r="B59" s="253" t="s">
        <v>52</v>
      </c>
      <c r="C59" s="254" t="s">
        <v>202</v>
      </c>
      <c r="D59" s="255"/>
      <c r="E59" s="256"/>
      <c r="F59" s="257" t="s">
        <v>34</v>
      </c>
      <c r="G59" s="275">
        <f>ROUND('Q-Adequações PAC'!$C$215,2)</f>
        <v>11.87</v>
      </c>
      <c r="H59" s="392"/>
      <c r="I59" s="37">
        <f t="shared" si="7"/>
        <v>0.24179999999999999</v>
      </c>
      <c r="J59" s="277">
        <f t="shared" ref="J59:J68" si="8">ROUND(H59*(I59+1),2)</f>
        <v>0</v>
      </c>
      <c r="K59" s="281">
        <f t="shared" ref="K59:K68" si="9">ROUND(G59*J59,2)</f>
        <v>0</v>
      </c>
    </row>
    <row r="60" spans="1:21" s="178" customFormat="1" ht="15.75" customHeight="1" thickBot="1">
      <c r="A60" s="322"/>
      <c r="B60" s="253" t="s">
        <v>53</v>
      </c>
      <c r="C60" s="254" t="s">
        <v>51</v>
      </c>
      <c r="D60" s="255"/>
      <c r="E60" s="256"/>
      <c r="F60" s="257" t="s">
        <v>34</v>
      </c>
      <c r="G60" s="275">
        <f>ROUND('Q-Adequações PAC'!$C$232,2)</f>
        <v>11.87</v>
      </c>
      <c r="H60" s="392"/>
      <c r="I60" s="37">
        <f t="shared" si="7"/>
        <v>0.24179999999999999</v>
      </c>
      <c r="J60" s="277">
        <f t="shared" si="8"/>
        <v>0</v>
      </c>
      <c r="K60" s="281">
        <f t="shared" si="9"/>
        <v>0</v>
      </c>
    </row>
    <row r="61" spans="1:21" s="178" customFormat="1" ht="15.75" customHeight="1" thickBot="1">
      <c r="A61" s="322"/>
      <c r="B61" s="253" t="s">
        <v>54</v>
      </c>
      <c r="C61" s="254" t="s">
        <v>203</v>
      </c>
      <c r="D61" s="255"/>
      <c r="E61" s="256"/>
      <c r="F61" s="257" t="s">
        <v>16</v>
      </c>
      <c r="G61" s="275">
        <f>ROUND('Q-Adequações PAC'!$C$336,2)</f>
        <v>325.73</v>
      </c>
      <c r="H61" s="392"/>
      <c r="I61" s="37">
        <f t="shared" si="7"/>
        <v>0.24179999999999999</v>
      </c>
      <c r="J61" s="277">
        <f t="shared" si="8"/>
        <v>0</v>
      </c>
      <c r="K61" s="281">
        <f t="shared" si="9"/>
        <v>0</v>
      </c>
    </row>
    <row r="62" spans="1:21" s="178" customFormat="1" ht="15.75" customHeight="1" thickBot="1">
      <c r="A62" s="322"/>
      <c r="B62" s="253" t="s">
        <v>57</v>
      </c>
      <c r="C62" s="254" t="s">
        <v>205</v>
      </c>
      <c r="D62" s="255"/>
      <c r="E62" s="256"/>
      <c r="F62" s="257" t="s">
        <v>16</v>
      </c>
      <c r="G62" s="275">
        <f>ROUND('Q-Adequações PAC'!$C$346,2)</f>
        <v>54.98</v>
      </c>
      <c r="H62" s="392"/>
      <c r="I62" s="37">
        <f t="shared" si="7"/>
        <v>0.24179999999999999</v>
      </c>
      <c r="J62" s="277">
        <f t="shared" si="8"/>
        <v>0</v>
      </c>
      <c r="K62" s="281">
        <f t="shared" si="9"/>
        <v>0</v>
      </c>
      <c r="M62" s="177"/>
    </row>
    <row r="63" spans="1:21" s="178" customFormat="1" ht="15.75" customHeight="1" thickBot="1">
      <c r="A63" s="322"/>
      <c r="B63" s="253" t="s">
        <v>58</v>
      </c>
      <c r="C63" s="254" t="s">
        <v>55</v>
      </c>
      <c r="D63" s="255"/>
      <c r="E63" s="256"/>
      <c r="F63" s="257" t="s">
        <v>56</v>
      </c>
      <c r="G63" s="275">
        <f>ROUND('Q-Adequações PAC'!$C$355,2)</f>
        <v>6425.65</v>
      </c>
      <c r="H63" s="392"/>
      <c r="I63" s="37">
        <f t="shared" si="7"/>
        <v>0.24179999999999999</v>
      </c>
      <c r="J63" s="277">
        <f t="shared" si="8"/>
        <v>0</v>
      </c>
      <c r="K63" s="281">
        <f t="shared" si="9"/>
        <v>0</v>
      </c>
    </row>
    <row r="64" spans="1:21" s="178" customFormat="1" ht="15.75" customHeight="1" thickBot="1">
      <c r="A64" s="322"/>
      <c r="B64" s="253" t="s">
        <v>60</v>
      </c>
      <c r="C64" s="254" t="s">
        <v>450</v>
      </c>
      <c r="D64" s="255"/>
      <c r="E64" s="256"/>
      <c r="F64" s="257" t="s">
        <v>56</v>
      </c>
      <c r="G64" s="275">
        <f>ROUND('Q-Adequações PAC'!$C$363,2)</f>
        <v>350.4</v>
      </c>
      <c r="H64" s="392"/>
      <c r="I64" s="37">
        <f t="shared" si="7"/>
        <v>0.24179999999999999</v>
      </c>
      <c r="J64" s="277">
        <f t="shared" ref="J64" si="10">ROUND(H64*(I64+1),2)</f>
        <v>0</v>
      </c>
      <c r="K64" s="281">
        <f t="shared" ref="K64" si="11">ROUND(G64*J64,2)</f>
        <v>0</v>
      </c>
    </row>
    <row r="65" spans="1:19" s="178" customFormat="1" ht="48" thickBot="1">
      <c r="A65" s="322"/>
      <c r="B65" s="253" t="s">
        <v>61</v>
      </c>
      <c r="C65" s="254" t="s">
        <v>204</v>
      </c>
      <c r="D65" s="255"/>
      <c r="E65" s="256"/>
      <c r="F65" s="257" t="s">
        <v>34</v>
      </c>
      <c r="G65" s="275">
        <f>ROUND('Q-Adequações PAC'!$C$419,2)</f>
        <v>2.8</v>
      </c>
      <c r="H65" s="392"/>
      <c r="I65" s="37">
        <f t="shared" si="7"/>
        <v>0.24179999999999999</v>
      </c>
      <c r="J65" s="277">
        <f t="shared" si="8"/>
        <v>0</v>
      </c>
      <c r="K65" s="281">
        <f t="shared" si="9"/>
        <v>0</v>
      </c>
    </row>
    <row r="66" spans="1:19" s="178" customFormat="1" ht="48" thickBot="1">
      <c r="A66" s="322"/>
      <c r="B66" s="253" t="s">
        <v>449</v>
      </c>
      <c r="C66" s="254" t="s">
        <v>439</v>
      </c>
      <c r="D66" s="255"/>
      <c r="E66" s="256"/>
      <c r="F66" s="257" t="s">
        <v>34</v>
      </c>
      <c r="G66" s="275">
        <f>ROUND('Q-Adequações PAC'!C477,2)</f>
        <v>127.94</v>
      </c>
      <c r="H66" s="392"/>
      <c r="I66" s="37">
        <f t="shared" si="7"/>
        <v>0.24179999999999999</v>
      </c>
      <c r="J66" s="277">
        <f t="shared" ref="J66" si="12">ROUND(H66*(I66+1),2)</f>
        <v>0</v>
      </c>
      <c r="K66" s="281">
        <f t="shared" ref="K66" si="13">ROUND(G66*J66,2)</f>
        <v>0</v>
      </c>
    </row>
    <row r="67" spans="1:19" s="178" customFormat="1" ht="32.25" thickBot="1">
      <c r="A67" s="322"/>
      <c r="B67" s="346" t="s">
        <v>452</v>
      </c>
      <c r="C67" s="347" t="s">
        <v>59</v>
      </c>
      <c r="D67" s="348"/>
      <c r="E67" s="349"/>
      <c r="F67" s="350" t="s">
        <v>48</v>
      </c>
      <c r="G67" s="351">
        <f>ROUND('Q-Adequações PAC'!$C$486,2)</f>
        <v>0.3</v>
      </c>
      <c r="H67" s="392"/>
      <c r="I67" s="188">
        <f t="shared" si="7"/>
        <v>0.24179999999999999</v>
      </c>
      <c r="J67" s="352">
        <f t="shared" si="8"/>
        <v>0</v>
      </c>
      <c r="K67" s="353">
        <f t="shared" si="9"/>
        <v>0</v>
      </c>
    </row>
    <row r="68" spans="1:19" s="178" customFormat="1" ht="32.25" thickBot="1">
      <c r="A68" s="322"/>
      <c r="B68" s="253" t="s">
        <v>455</v>
      </c>
      <c r="C68" s="254" t="s">
        <v>206</v>
      </c>
      <c r="D68" s="255"/>
      <c r="E68" s="256"/>
      <c r="F68" s="257" t="s">
        <v>34</v>
      </c>
      <c r="G68" s="275">
        <f>ROUND('Q-Adequações PAC'!$C$498,2)</f>
        <v>0.16</v>
      </c>
      <c r="H68" s="392"/>
      <c r="I68" s="37">
        <f t="shared" si="7"/>
        <v>0.24179999999999999</v>
      </c>
      <c r="J68" s="277">
        <f t="shared" si="8"/>
        <v>0</v>
      </c>
      <c r="K68" s="281">
        <f t="shared" si="9"/>
        <v>0</v>
      </c>
    </row>
    <row r="69" spans="1:19" s="5" customFormat="1">
      <c r="A69" s="333"/>
      <c r="B69" s="337"/>
      <c r="C69" s="338"/>
      <c r="D69" s="334"/>
      <c r="E69" s="335"/>
      <c r="F69" s="336"/>
      <c r="G69" s="339"/>
      <c r="H69" s="325"/>
      <c r="I69" s="10"/>
      <c r="J69" s="332">
        <f t="shared" si="6"/>
        <v>0</v>
      </c>
      <c r="K69" s="321"/>
      <c r="L69" s="6"/>
    </row>
    <row r="70" spans="1:19" s="5" customFormat="1">
      <c r="A70" s="333"/>
      <c r="B70" s="337"/>
      <c r="C70" s="239" t="s">
        <v>62</v>
      </c>
      <c r="D70" s="340"/>
      <c r="E70" s="341"/>
      <c r="F70" s="342"/>
      <c r="G70" s="343"/>
      <c r="H70" s="344"/>
      <c r="I70" s="10"/>
      <c r="J70" s="332">
        <f t="shared" si="6"/>
        <v>0</v>
      </c>
      <c r="K70" s="282">
        <f>SUM(K56:K69)</f>
        <v>0</v>
      </c>
      <c r="L70" s="6"/>
      <c r="M70" s="7"/>
    </row>
    <row r="71" spans="1:19" s="5" customFormat="1">
      <c r="A71" s="333"/>
      <c r="B71" s="354"/>
      <c r="C71" s="306"/>
      <c r="D71" s="340"/>
      <c r="E71" s="341"/>
      <c r="F71" s="342"/>
      <c r="G71" s="343"/>
      <c r="H71" s="344"/>
      <c r="I71" s="35"/>
      <c r="J71" s="332"/>
      <c r="K71" s="345"/>
      <c r="L71" s="6"/>
      <c r="M71" s="7"/>
    </row>
    <row r="72" spans="1:19" s="5" customFormat="1" ht="16.5" thickBot="1">
      <c r="A72" s="333"/>
      <c r="B72" s="246">
        <v>4</v>
      </c>
      <c r="C72" s="247" t="s">
        <v>63</v>
      </c>
      <c r="D72" s="334"/>
      <c r="E72" s="335"/>
      <c r="F72" s="336"/>
      <c r="G72" s="339"/>
      <c r="H72" s="319"/>
      <c r="I72" s="10"/>
      <c r="J72" s="339">
        <f t="shared" ref="J72:J102" si="14">ROUND(H72*(I72+1),2)</f>
        <v>0</v>
      </c>
      <c r="K72" s="355"/>
      <c r="L72" s="6"/>
      <c r="M72" s="7"/>
    </row>
    <row r="73" spans="1:19" s="178" customFormat="1" ht="32.25" thickBot="1">
      <c r="A73" s="322"/>
      <c r="B73" s="253" t="s">
        <v>64</v>
      </c>
      <c r="C73" s="254" t="s">
        <v>67</v>
      </c>
      <c r="D73" s="255"/>
      <c r="E73" s="256"/>
      <c r="F73" s="257" t="s">
        <v>65</v>
      </c>
      <c r="G73" s="275">
        <f>ROUND('Q-Adequações PAC'!$C$530,2)</f>
        <v>662</v>
      </c>
      <c r="H73" s="392"/>
      <c r="I73" s="37">
        <f t="shared" ref="I73:I77" si="15">$K$6</f>
        <v>0.24179999999999999</v>
      </c>
      <c r="J73" s="277">
        <f t="shared" ref="J73:J77" si="16">ROUND(H73*(I73+1),2)</f>
        <v>0</v>
      </c>
      <c r="K73" s="281">
        <f t="shared" ref="K73:K77" si="17">ROUND(G73*J73,2)</f>
        <v>0</v>
      </c>
      <c r="M73" s="175"/>
      <c r="N73" s="175"/>
      <c r="O73" s="175"/>
      <c r="P73" s="175"/>
      <c r="Q73" s="175"/>
      <c r="R73" s="175"/>
      <c r="S73" s="175"/>
    </row>
    <row r="74" spans="1:19" s="178" customFormat="1" ht="32.25" thickBot="1">
      <c r="A74" s="322"/>
      <c r="B74" s="253" t="s">
        <v>66</v>
      </c>
      <c r="C74" s="254" t="s">
        <v>207</v>
      </c>
      <c r="D74" s="255"/>
      <c r="E74" s="256"/>
      <c r="F74" s="257" t="s">
        <v>69</v>
      </c>
      <c r="G74" s="275">
        <f>ROUND('Q-Adequações PAC'!$C$544,2)</f>
        <v>105.92</v>
      </c>
      <c r="H74" s="392"/>
      <c r="I74" s="37">
        <f t="shared" si="15"/>
        <v>0.24179999999999999</v>
      </c>
      <c r="J74" s="277">
        <f t="shared" si="16"/>
        <v>0</v>
      </c>
      <c r="K74" s="281">
        <f t="shared" si="17"/>
        <v>0</v>
      </c>
      <c r="M74" s="175"/>
      <c r="N74" s="175"/>
      <c r="O74" s="175"/>
      <c r="P74" s="175"/>
      <c r="Q74" s="175"/>
      <c r="R74" s="175"/>
      <c r="S74" s="175"/>
    </row>
    <row r="75" spans="1:19" s="178" customFormat="1" ht="63.75" thickBot="1">
      <c r="A75" s="322"/>
      <c r="B75" s="253" t="s">
        <v>68</v>
      </c>
      <c r="C75" s="254" t="s">
        <v>208</v>
      </c>
      <c r="D75" s="255"/>
      <c r="E75" s="256"/>
      <c r="F75" s="257" t="s">
        <v>34</v>
      </c>
      <c r="G75" s="275">
        <f>ROUND('Q-Adequações PAC'!$C$556,2)</f>
        <v>2.44</v>
      </c>
      <c r="H75" s="392"/>
      <c r="I75" s="37">
        <f t="shared" si="15"/>
        <v>0.24179999999999999</v>
      </c>
      <c r="J75" s="277">
        <f t="shared" si="16"/>
        <v>0</v>
      </c>
      <c r="K75" s="281">
        <f t="shared" si="17"/>
        <v>0</v>
      </c>
      <c r="M75" s="175"/>
      <c r="N75" s="175"/>
      <c r="O75" s="175"/>
      <c r="P75" s="175"/>
      <c r="Q75" s="175"/>
      <c r="R75" s="175"/>
      <c r="S75" s="175"/>
    </row>
    <row r="76" spans="1:19" s="178" customFormat="1" ht="63.75" thickBot="1">
      <c r="A76" s="322"/>
      <c r="B76" s="253" t="s">
        <v>70</v>
      </c>
      <c r="C76" s="254" t="s">
        <v>209</v>
      </c>
      <c r="D76" s="255"/>
      <c r="E76" s="256"/>
      <c r="F76" s="257" t="s">
        <v>34</v>
      </c>
      <c r="G76" s="275">
        <f>ROUND('Q-Adequações PAC'!$C$567,2)</f>
        <v>9.32</v>
      </c>
      <c r="H76" s="392"/>
      <c r="I76" s="37">
        <f t="shared" si="15"/>
        <v>0.24179999999999999</v>
      </c>
      <c r="J76" s="277">
        <f t="shared" si="16"/>
        <v>0</v>
      </c>
      <c r="K76" s="281">
        <f t="shared" si="17"/>
        <v>0</v>
      </c>
      <c r="M76" s="175"/>
      <c r="N76" s="175"/>
      <c r="O76" s="175"/>
      <c r="P76" s="175"/>
      <c r="Q76" s="175"/>
      <c r="R76" s="175"/>
      <c r="S76" s="175"/>
    </row>
    <row r="77" spans="1:19" s="178" customFormat="1" ht="32.25" thickBot="1">
      <c r="A77" s="322"/>
      <c r="B77" s="253" t="s">
        <v>71</v>
      </c>
      <c r="C77" s="254" t="s">
        <v>72</v>
      </c>
      <c r="D77" s="255"/>
      <c r="E77" s="256"/>
      <c r="F77" s="257" t="s">
        <v>16</v>
      </c>
      <c r="G77" s="275">
        <f>ROUND('Q-Adequações PAC'!$C$580,2)</f>
        <v>1.68</v>
      </c>
      <c r="H77" s="392"/>
      <c r="I77" s="37">
        <f t="shared" si="15"/>
        <v>0.24179999999999999</v>
      </c>
      <c r="J77" s="277">
        <f t="shared" si="16"/>
        <v>0</v>
      </c>
      <c r="K77" s="281">
        <f t="shared" si="17"/>
        <v>0</v>
      </c>
      <c r="M77" s="175"/>
      <c r="N77" s="175"/>
      <c r="O77" s="175"/>
      <c r="P77" s="175"/>
      <c r="Q77" s="175"/>
      <c r="R77" s="175"/>
      <c r="S77" s="175"/>
    </row>
    <row r="78" spans="1:19" s="5" customFormat="1">
      <c r="A78" s="333"/>
      <c r="B78" s="337"/>
      <c r="C78" s="338"/>
      <c r="D78" s="334"/>
      <c r="E78" s="335"/>
      <c r="F78" s="336"/>
      <c r="G78" s="339"/>
      <c r="H78" s="325"/>
      <c r="I78" s="10"/>
      <c r="J78" s="332">
        <f t="shared" si="14"/>
        <v>0</v>
      </c>
      <c r="K78" s="321"/>
      <c r="L78" s="6"/>
      <c r="M78" s="7"/>
    </row>
    <row r="79" spans="1:19" s="5" customFormat="1">
      <c r="A79" s="333"/>
      <c r="B79" s="337"/>
      <c r="C79" s="239" t="s">
        <v>73</v>
      </c>
      <c r="D79" s="340"/>
      <c r="E79" s="341"/>
      <c r="F79" s="342"/>
      <c r="G79" s="343"/>
      <c r="H79" s="344"/>
      <c r="I79" s="10"/>
      <c r="J79" s="332">
        <f t="shared" si="14"/>
        <v>0</v>
      </c>
      <c r="K79" s="282">
        <f>SUM(K73:K78)</f>
        <v>0</v>
      </c>
      <c r="L79" s="6"/>
      <c r="M79" s="7"/>
    </row>
    <row r="80" spans="1:19" s="5" customFormat="1">
      <c r="A80" s="333"/>
      <c r="B80" s="337"/>
      <c r="C80" s="356"/>
      <c r="D80" s="334"/>
      <c r="E80" s="335"/>
      <c r="F80" s="336"/>
      <c r="G80" s="339"/>
      <c r="H80" s="325"/>
      <c r="I80" s="10"/>
      <c r="J80" s="332">
        <f t="shared" si="14"/>
        <v>0</v>
      </c>
      <c r="K80" s="321"/>
      <c r="L80" s="6"/>
      <c r="M80" s="7"/>
    </row>
    <row r="81" spans="1:20" s="5" customFormat="1" ht="16.5" thickBot="1">
      <c r="A81" s="333"/>
      <c r="B81" s="246">
        <v>5</v>
      </c>
      <c r="C81" s="247" t="s">
        <v>74</v>
      </c>
      <c r="D81" s="334"/>
      <c r="E81" s="335"/>
      <c r="F81" s="336"/>
      <c r="G81" s="339"/>
      <c r="H81" s="325"/>
      <c r="I81" s="10"/>
      <c r="J81" s="332">
        <f t="shared" si="14"/>
        <v>0</v>
      </c>
      <c r="K81" s="321"/>
      <c r="L81" s="6"/>
      <c r="M81" s="7"/>
    </row>
    <row r="82" spans="1:20" s="178" customFormat="1" ht="32.25" thickBot="1">
      <c r="A82" s="322"/>
      <c r="B82" s="253" t="s">
        <v>75</v>
      </c>
      <c r="C82" s="254" t="str">
        <f>'C-2.3_03'!$C$6</f>
        <v>Telhamento com telha tipo sanduíche, incluso içamento e instalação</v>
      </c>
      <c r="D82" s="255" t="str">
        <f>'C-2.3_03'!$C$5</f>
        <v>C-2.3_03</v>
      </c>
      <c r="E82" s="256" t="str">
        <f>'C-2.3_03'!$C$4</f>
        <v>COMP.</v>
      </c>
      <c r="F82" s="257" t="str">
        <f>'C-2.3_03'!$C$8</f>
        <v>m²</v>
      </c>
      <c r="G82" s="275">
        <f>ROUND('Q-Adequações PAC'!$C$592,2)</f>
        <v>24</v>
      </c>
      <c r="H82" s="357">
        <f>ROUND('C-2.3_03'!$G$18,2)</f>
        <v>0</v>
      </c>
      <c r="I82" s="37">
        <f>$K$6</f>
        <v>0.24179999999999999</v>
      </c>
      <c r="J82" s="277">
        <f>ROUND(H82*(I82+1),2)</f>
        <v>0</v>
      </c>
      <c r="K82" s="281">
        <f>ROUND(G82*J82,2)</f>
        <v>0</v>
      </c>
      <c r="M82" s="177"/>
    </row>
    <row r="83" spans="1:20" s="178" customFormat="1" ht="32.25" thickBot="1">
      <c r="A83" s="322"/>
      <c r="B83" s="253" t="s">
        <v>77</v>
      </c>
      <c r="C83" s="254" t="s">
        <v>78</v>
      </c>
      <c r="D83" s="255"/>
      <c r="E83" s="256"/>
      <c r="F83" s="257" t="s">
        <v>56</v>
      </c>
      <c r="G83" s="275">
        <f>ROUND('Q-Adequações PAC'!$C$607,2)</f>
        <v>329.25</v>
      </c>
      <c r="H83" s="392"/>
      <c r="I83" s="37">
        <f>$K$6</f>
        <v>0.24179999999999999</v>
      </c>
      <c r="J83" s="277">
        <f t="shared" ref="J83:J84" si="18">ROUND(H83*(I83+1),2)</f>
        <v>0</v>
      </c>
      <c r="K83" s="281">
        <f t="shared" ref="K83:K84" si="19">ROUND(G83*J83,2)</f>
        <v>0</v>
      </c>
      <c r="M83" s="177"/>
    </row>
    <row r="84" spans="1:20" s="178" customFormat="1" ht="32.25" thickBot="1">
      <c r="A84" s="322"/>
      <c r="B84" s="253" t="s">
        <v>79</v>
      </c>
      <c r="C84" s="254" t="s">
        <v>217</v>
      </c>
      <c r="D84" s="255"/>
      <c r="E84" s="256"/>
      <c r="F84" s="257" t="s">
        <v>69</v>
      </c>
      <c r="G84" s="275">
        <f>ROUND('Q-Adequações PAC'!$C$620,2)</f>
        <v>80</v>
      </c>
      <c r="H84" s="392"/>
      <c r="I84" s="37">
        <f>$K$6</f>
        <v>0.24179999999999999</v>
      </c>
      <c r="J84" s="277">
        <f t="shared" si="18"/>
        <v>0</v>
      </c>
      <c r="K84" s="281">
        <f t="shared" si="19"/>
        <v>0</v>
      </c>
      <c r="M84" s="177"/>
    </row>
    <row r="85" spans="1:20" s="5" customFormat="1">
      <c r="A85" s="333"/>
      <c r="B85" s="337"/>
      <c r="C85" s="338"/>
      <c r="D85" s="334"/>
      <c r="E85" s="335"/>
      <c r="F85" s="336"/>
      <c r="G85" s="339"/>
      <c r="H85" s="325"/>
      <c r="I85" s="10"/>
      <c r="J85" s="332">
        <f t="shared" si="14"/>
        <v>0</v>
      </c>
      <c r="K85" s="321"/>
      <c r="L85" s="6"/>
      <c r="M85" s="7"/>
    </row>
    <row r="86" spans="1:20" s="5" customFormat="1">
      <c r="A86" s="333"/>
      <c r="B86" s="337"/>
      <c r="C86" s="239" t="s">
        <v>80</v>
      </c>
      <c r="D86" s="340"/>
      <c r="E86" s="341"/>
      <c r="F86" s="342"/>
      <c r="G86" s="343"/>
      <c r="H86" s="344"/>
      <c r="I86" s="10"/>
      <c r="J86" s="332">
        <f t="shared" si="14"/>
        <v>0</v>
      </c>
      <c r="K86" s="282">
        <f>SUM(K82:K85)</f>
        <v>0</v>
      </c>
      <c r="L86" s="6"/>
      <c r="M86" s="7"/>
    </row>
    <row r="87" spans="1:20" s="5" customFormat="1">
      <c r="A87" s="333"/>
      <c r="B87" s="337"/>
      <c r="C87" s="356"/>
      <c r="D87" s="334"/>
      <c r="E87" s="335"/>
      <c r="F87" s="336"/>
      <c r="G87" s="339"/>
      <c r="H87" s="325"/>
      <c r="I87" s="10"/>
      <c r="J87" s="332">
        <f t="shared" si="14"/>
        <v>0</v>
      </c>
      <c r="K87" s="321"/>
      <c r="L87" s="6"/>
      <c r="M87" s="7"/>
    </row>
    <row r="88" spans="1:20" s="5" customFormat="1" ht="16.5" thickBot="1">
      <c r="A88" s="333"/>
      <c r="B88" s="246">
        <v>6</v>
      </c>
      <c r="C88" s="247" t="s">
        <v>81</v>
      </c>
      <c r="D88" s="334"/>
      <c r="E88" s="335"/>
      <c r="F88" s="336"/>
      <c r="G88" s="339"/>
      <c r="H88" s="325"/>
      <c r="I88" s="10"/>
      <c r="J88" s="332">
        <f t="shared" si="14"/>
        <v>0</v>
      </c>
      <c r="K88" s="321"/>
      <c r="L88" s="6"/>
      <c r="M88" s="7"/>
    </row>
    <row r="89" spans="1:20" s="178" customFormat="1" ht="15.75" customHeight="1" thickBot="1">
      <c r="A89" s="322"/>
      <c r="B89" s="253" t="s">
        <v>82</v>
      </c>
      <c r="C89" s="254" t="s">
        <v>83</v>
      </c>
      <c r="D89" s="255"/>
      <c r="E89" s="256"/>
      <c r="F89" s="257" t="s">
        <v>16</v>
      </c>
      <c r="G89" s="275">
        <f>ROUND('Q-Adequações PAC'!$C$632,2)</f>
        <v>1.68</v>
      </c>
      <c r="H89" s="392"/>
      <c r="I89" s="37">
        <f>$K$6</f>
        <v>0.24179999999999999</v>
      </c>
      <c r="J89" s="277">
        <f>ROUND(H89*(I89+1),2)</f>
        <v>0</v>
      </c>
      <c r="K89" s="281">
        <f>ROUND(G89*J89,2)</f>
        <v>0</v>
      </c>
      <c r="M89" s="177"/>
    </row>
    <row r="90" spans="1:20" s="5" customFormat="1">
      <c r="A90" s="333"/>
      <c r="B90" s="337"/>
      <c r="C90" s="338"/>
      <c r="D90" s="334"/>
      <c r="E90" s="335"/>
      <c r="F90" s="336"/>
      <c r="G90" s="339"/>
      <c r="H90" s="325"/>
      <c r="I90" s="10"/>
      <c r="J90" s="332">
        <f t="shared" si="14"/>
        <v>0</v>
      </c>
      <c r="K90" s="321"/>
      <c r="L90" s="6"/>
      <c r="M90" s="7"/>
    </row>
    <row r="91" spans="1:20" s="5" customFormat="1">
      <c r="A91" s="333"/>
      <c r="B91" s="337"/>
      <c r="C91" s="239" t="s">
        <v>84</v>
      </c>
      <c r="D91" s="340"/>
      <c r="E91" s="341"/>
      <c r="F91" s="342"/>
      <c r="G91" s="343"/>
      <c r="H91" s="344"/>
      <c r="I91" s="10"/>
      <c r="J91" s="332">
        <f t="shared" si="14"/>
        <v>0</v>
      </c>
      <c r="K91" s="282">
        <f>SUM(K89:K90)</f>
        <v>0</v>
      </c>
      <c r="L91" s="6"/>
      <c r="M91" s="7"/>
    </row>
    <row r="92" spans="1:20" s="5" customFormat="1">
      <c r="A92" s="333"/>
      <c r="B92" s="337"/>
      <c r="C92" s="356"/>
      <c r="D92" s="334"/>
      <c r="E92" s="335"/>
      <c r="F92" s="336"/>
      <c r="G92" s="339"/>
      <c r="H92" s="325"/>
      <c r="I92" s="10"/>
      <c r="J92" s="332">
        <f t="shared" si="14"/>
        <v>0</v>
      </c>
      <c r="K92" s="321"/>
      <c r="L92" s="6"/>
    </row>
    <row r="93" spans="1:20" s="5" customFormat="1" ht="16.5" thickBot="1">
      <c r="A93" s="333"/>
      <c r="B93" s="246">
        <v>7</v>
      </c>
      <c r="C93" s="247" t="s">
        <v>85</v>
      </c>
      <c r="D93" s="334"/>
      <c r="E93" s="335"/>
      <c r="F93" s="336"/>
      <c r="G93" s="250"/>
      <c r="H93" s="325"/>
      <c r="I93" s="10"/>
      <c r="J93" s="332">
        <f t="shared" si="14"/>
        <v>0</v>
      </c>
      <c r="K93" s="321"/>
      <c r="L93" s="6"/>
    </row>
    <row r="94" spans="1:20" s="178" customFormat="1" ht="79.5" thickBot="1">
      <c r="A94" s="322"/>
      <c r="B94" s="253" t="s">
        <v>86</v>
      </c>
      <c r="C94" s="254" t="s">
        <v>210</v>
      </c>
      <c r="D94" s="255"/>
      <c r="E94" s="256"/>
      <c r="F94" s="257" t="s">
        <v>34</v>
      </c>
      <c r="G94" s="275">
        <f>ROUND('Q-Adequações PAC'!$C$646,2)</f>
        <v>1.06</v>
      </c>
      <c r="H94" s="392"/>
      <c r="I94" s="37">
        <f>$K$6</f>
        <v>0.24179999999999999</v>
      </c>
      <c r="J94" s="277">
        <f>ROUND(H94*(I94+1),2)</f>
        <v>0</v>
      </c>
      <c r="K94" s="281">
        <f>ROUND(G94*J94,2)</f>
        <v>0</v>
      </c>
      <c r="M94" s="175"/>
      <c r="N94" s="175"/>
      <c r="O94" s="175"/>
      <c r="P94" s="175"/>
      <c r="Q94" s="175"/>
      <c r="R94" s="175"/>
      <c r="S94" s="175"/>
      <c r="T94" s="175"/>
    </row>
    <row r="95" spans="1:20" s="178" customFormat="1" ht="15.75" customHeight="1" thickBot="1">
      <c r="A95" s="322"/>
      <c r="B95" s="253" t="s">
        <v>87</v>
      </c>
      <c r="C95" s="254" t="s">
        <v>88</v>
      </c>
      <c r="D95" s="255"/>
      <c r="E95" s="256"/>
      <c r="F95" s="257" t="s">
        <v>16</v>
      </c>
      <c r="G95" s="275">
        <f>ROUND('Q-Adequações PAC'!$C$657,2)</f>
        <v>52.96</v>
      </c>
      <c r="H95" s="392"/>
      <c r="I95" s="37">
        <f>$K$6</f>
        <v>0.24179999999999999</v>
      </c>
      <c r="J95" s="277">
        <f t="shared" ref="J95:J96" si="20">ROUND(H95*(I95+1),2)</f>
        <v>0</v>
      </c>
      <c r="K95" s="281">
        <f t="shared" ref="K95:K96" si="21">ROUND(G95*J95,2)</f>
        <v>0</v>
      </c>
      <c r="M95" s="175"/>
      <c r="N95" s="175"/>
      <c r="O95" s="175"/>
      <c r="P95" s="175"/>
      <c r="Q95" s="175"/>
      <c r="R95" s="175"/>
      <c r="S95" s="175"/>
      <c r="T95" s="175"/>
    </row>
    <row r="96" spans="1:20" s="178" customFormat="1" ht="15.75" customHeight="1" thickBot="1">
      <c r="A96" s="322"/>
      <c r="B96" s="253" t="s">
        <v>89</v>
      </c>
      <c r="C96" s="254" t="s">
        <v>90</v>
      </c>
      <c r="D96" s="255"/>
      <c r="E96" s="256"/>
      <c r="F96" s="257" t="s">
        <v>16</v>
      </c>
      <c r="G96" s="275">
        <f>ROUND('Q-Adequações PAC'!$C$668,2)</f>
        <v>52.96</v>
      </c>
      <c r="H96" s="392"/>
      <c r="I96" s="37">
        <f>$K$6</f>
        <v>0.24179999999999999</v>
      </c>
      <c r="J96" s="277">
        <f t="shared" si="20"/>
        <v>0</v>
      </c>
      <c r="K96" s="281">
        <f t="shared" si="21"/>
        <v>0</v>
      </c>
      <c r="M96" s="175"/>
      <c r="N96" s="175"/>
      <c r="O96" s="175"/>
      <c r="P96" s="175"/>
      <c r="Q96" s="175"/>
      <c r="R96" s="175"/>
      <c r="S96" s="175"/>
      <c r="T96" s="175"/>
    </row>
    <row r="97" spans="1:13" s="5" customFormat="1">
      <c r="A97" s="333"/>
      <c r="B97" s="337"/>
      <c r="C97" s="338"/>
      <c r="D97" s="334"/>
      <c r="E97" s="335"/>
      <c r="F97" s="336"/>
      <c r="G97" s="339"/>
      <c r="H97" s="325"/>
      <c r="I97" s="11"/>
      <c r="J97" s="332">
        <f t="shared" si="14"/>
        <v>0</v>
      </c>
      <c r="K97" s="321"/>
      <c r="L97" s="6"/>
    </row>
    <row r="98" spans="1:13" s="5" customFormat="1">
      <c r="A98" s="333"/>
      <c r="B98" s="337"/>
      <c r="C98" s="239" t="s">
        <v>91</v>
      </c>
      <c r="D98" s="340"/>
      <c r="E98" s="341"/>
      <c r="F98" s="342"/>
      <c r="G98" s="343"/>
      <c r="H98" s="344"/>
      <c r="I98" s="10"/>
      <c r="J98" s="332">
        <f t="shared" si="14"/>
        <v>0</v>
      </c>
      <c r="K98" s="282">
        <f>SUM(K94:K97)</f>
        <v>0</v>
      </c>
      <c r="L98" s="6"/>
    </row>
    <row r="99" spans="1:13" s="5" customFormat="1">
      <c r="A99" s="333"/>
      <c r="B99" s="337"/>
      <c r="C99" s="356"/>
      <c r="D99" s="334"/>
      <c r="E99" s="335"/>
      <c r="F99" s="336"/>
      <c r="G99" s="339"/>
      <c r="H99" s="325"/>
      <c r="I99" s="10"/>
      <c r="J99" s="332">
        <f t="shared" si="14"/>
        <v>0</v>
      </c>
      <c r="K99" s="321"/>
      <c r="L99" s="6"/>
    </row>
    <row r="100" spans="1:13" s="5" customFormat="1" ht="16.5" thickBot="1">
      <c r="A100" s="333"/>
      <c r="B100" s="246">
        <v>8</v>
      </c>
      <c r="C100" s="247" t="s">
        <v>92</v>
      </c>
      <c r="D100" s="334"/>
      <c r="E100" s="335"/>
      <c r="F100" s="336"/>
      <c r="G100" s="339"/>
      <c r="H100" s="325"/>
      <c r="I100" s="10"/>
      <c r="J100" s="325"/>
      <c r="K100" s="326"/>
      <c r="L100" s="6"/>
    </row>
    <row r="101" spans="1:13" s="178" customFormat="1" ht="15.75" customHeight="1" thickBot="1">
      <c r="A101" s="322"/>
      <c r="B101" s="253" t="s">
        <v>93</v>
      </c>
      <c r="C101" s="254" t="s">
        <v>94</v>
      </c>
      <c r="D101" s="255"/>
      <c r="E101" s="256"/>
      <c r="F101" s="257" t="s">
        <v>16</v>
      </c>
      <c r="G101" s="275">
        <f>ROUND('Q-Adequações PAC'!$C$680,2)</f>
        <v>196.56</v>
      </c>
      <c r="H101" s="392"/>
      <c r="I101" s="37">
        <f>$K$6</f>
        <v>0.24179999999999999</v>
      </c>
      <c r="J101" s="277">
        <f>ROUND(H101*(I101+1),2)</f>
        <v>0</v>
      </c>
      <c r="K101" s="281">
        <f>ROUND(G101*J101,2)</f>
        <v>0</v>
      </c>
      <c r="M101" s="177"/>
    </row>
    <row r="102" spans="1:13" s="5" customFormat="1">
      <c r="A102" s="333"/>
      <c r="B102" s="337"/>
      <c r="C102" s="338"/>
      <c r="D102" s="334"/>
      <c r="E102" s="335"/>
      <c r="F102" s="336"/>
      <c r="G102" s="339"/>
      <c r="H102" s="325"/>
      <c r="I102" s="10"/>
      <c r="J102" s="332">
        <f t="shared" si="14"/>
        <v>0</v>
      </c>
      <c r="K102" s="321"/>
      <c r="L102" s="6"/>
      <c r="M102" s="7"/>
    </row>
    <row r="103" spans="1:13" s="5" customFormat="1">
      <c r="A103" s="333"/>
      <c r="B103" s="337"/>
      <c r="C103" s="239" t="s">
        <v>95</v>
      </c>
      <c r="D103" s="340"/>
      <c r="E103" s="341"/>
      <c r="F103" s="342"/>
      <c r="G103" s="343"/>
      <c r="H103" s="344"/>
      <c r="I103" s="10"/>
      <c r="J103" s="332">
        <f t="shared" ref="J103:J123" si="22">ROUND(H103*(I103+1),2)</f>
        <v>0</v>
      </c>
      <c r="K103" s="282">
        <f>SUM(K101:K102)</f>
        <v>0</v>
      </c>
      <c r="L103" s="6"/>
      <c r="M103" s="7"/>
    </row>
    <row r="104" spans="1:13" s="286" customFormat="1">
      <c r="A104" s="358"/>
      <c r="B104" s="359"/>
      <c r="C104" s="360"/>
      <c r="D104" s="361"/>
      <c r="E104" s="362"/>
      <c r="F104" s="363"/>
      <c r="G104" s="364"/>
      <c r="H104" s="365"/>
      <c r="I104" s="38"/>
      <c r="J104" s="366">
        <f t="shared" si="22"/>
        <v>0</v>
      </c>
      <c r="K104" s="367"/>
      <c r="L104" s="189"/>
      <c r="M104" s="190"/>
    </row>
    <row r="105" spans="1:13" s="287" customFormat="1">
      <c r="A105" s="368"/>
      <c r="B105" s="369"/>
      <c r="C105" s="356"/>
      <c r="D105" s="334"/>
      <c r="E105" s="370"/>
      <c r="F105" s="371"/>
      <c r="G105" s="372"/>
      <c r="H105" s="373"/>
      <c r="I105" s="191"/>
      <c r="J105" s="374"/>
      <c r="K105" s="375"/>
      <c r="L105" s="192"/>
      <c r="M105" s="193"/>
    </row>
    <row r="106" spans="1:13" s="5" customFormat="1" ht="16.5" thickBot="1">
      <c r="A106" s="333"/>
      <c r="B106" s="246">
        <v>9</v>
      </c>
      <c r="C106" s="247" t="s">
        <v>96</v>
      </c>
      <c r="D106" s="334"/>
      <c r="E106" s="335"/>
      <c r="F106" s="336"/>
      <c r="G106" s="339"/>
      <c r="H106" s="325"/>
      <c r="I106" s="10"/>
      <c r="J106" s="332">
        <f t="shared" si="22"/>
        <v>0</v>
      </c>
      <c r="K106" s="321"/>
      <c r="L106" s="6"/>
      <c r="M106" s="7"/>
    </row>
    <row r="107" spans="1:13" s="178" customFormat="1" ht="15.75" customHeight="1" thickBot="1">
      <c r="A107" s="322"/>
      <c r="B107" s="253" t="s">
        <v>97</v>
      </c>
      <c r="C107" s="254" t="s">
        <v>98</v>
      </c>
      <c r="D107" s="255"/>
      <c r="E107" s="256"/>
      <c r="F107" s="257" t="s">
        <v>16</v>
      </c>
      <c r="G107" s="275">
        <f>ROUND('Q-Adequações PAC'!$C$691,2)</f>
        <v>3.36</v>
      </c>
      <c r="H107" s="392"/>
      <c r="I107" s="37">
        <f>$K$6</f>
        <v>0.24179999999999999</v>
      </c>
      <c r="J107" s="277">
        <f>ROUND(H107*(I107+1),2)</f>
        <v>0</v>
      </c>
      <c r="K107" s="281">
        <f>ROUND(G107*J107,2)</f>
        <v>0</v>
      </c>
      <c r="M107" s="177"/>
    </row>
    <row r="108" spans="1:13" s="178" customFormat="1" ht="32.25" thickBot="1">
      <c r="A108" s="322"/>
      <c r="B108" s="253" t="s">
        <v>99</v>
      </c>
      <c r="C108" s="254" t="s">
        <v>100</v>
      </c>
      <c r="D108" s="255"/>
      <c r="E108" s="256"/>
      <c r="F108" s="257" t="s">
        <v>16</v>
      </c>
      <c r="G108" s="275">
        <f>ROUND('Q-Adequações PAC'!$C$709,2)</f>
        <v>399.32</v>
      </c>
      <c r="H108" s="392"/>
      <c r="I108" s="37">
        <f>$K$6</f>
        <v>0.24179999999999999</v>
      </c>
      <c r="J108" s="277">
        <f t="shared" ref="J108:J109" si="23">ROUND(H108*(I108+1),2)</f>
        <v>0</v>
      </c>
      <c r="K108" s="281">
        <f t="shared" ref="K108:K109" si="24">ROUND(G108*J108,2)</f>
        <v>0</v>
      </c>
      <c r="M108" s="177"/>
    </row>
    <row r="109" spans="1:13" s="178" customFormat="1" ht="15.75" customHeight="1" thickBot="1">
      <c r="A109" s="322"/>
      <c r="B109" s="253" t="s">
        <v>101</v>
      </c>
      <c r="C109" s="254" t="s">
        <v>218</v>
      </c>
      <c r="D109" s="255"/>
      <c r="E109" s="256"/>
      <c r="F109" s="257" t="s">
        <v>16</v>
      </c>
      <c r="G109" s="275">
        <f>ROUND('Q-Adequações PAC'!$C$722,2)</f>
        <v>48.92</v>
      </c>
      <c r="H109" s="392"/>
      <c r="I109" s="37">
        <f>$K$6</f>
        <v>0.24179999999999999</v>
      </c>
      <c r="J109" s="277">
        <f t="shared" si="23"/>
        <v>0</v>
      </c>
      <c r="K109" s="281">
        <f t="shared" si="24"/>
        <v>0</v>
      </c>
      <c r="M109" s="177"/>
    </row>
    <row r="110" spans="1:13" s="5" customFormat="1">
      <c r="A110" s="333"/>
      <c r="B110" s="337"/>
      <c r="C110" s="338"/>
      <c r="D110" s="334"/>
      <c r="E110" s="335"/>
      <c r="F110" s="336"/>
      <c r="G110" s="339"/>
      <c r="H110" s="325"/>
      <c r="I110" s="37"/>
      <c r="J110" s="332">
        <f t="shared" si="22"/>
        <v>0</v>
      </c>
      <c r="K110" s="321"/>
      <c r="L110" s="6"/>
      <c r="M110" s="7"/>
    </row>
    <row r="111" spans="1:13" s="5" customFormat="1">
      <c r="A111" s="333"/>
      <c r="B111" s="337"/>
      <c r="C111" s="239" t="s">
        <v>102</v>
      </c>
      <c r="D111" s="340"/>
      <c r="E111" s="341"/>
      <c r="F111" s="342"/>
      <c r="G111" s="343"/>
      <c r="H111" s="344"/>
      <c r="I111" s="10"/>
      <c r="J111" s="332">
        <f t="shared" si="22"/>
        <v>0</v>
      </c>
      <c r="K111" s="282">
        <f>SUM(K107:K110)</f>
        <v>0</v>
      </c>
      <c r="L111" s="6"/>
      <c r="M111" s="7"/>
    </row>
    <row r="112" spans="1:13" s="5" customFormat="1">
      <c r="A112" s="333"/>
      <c r="B112" s="337"/>
      <c r="C112" s="356"/>
      <c r="D112" s="334"/>
      <c r="E112" s="335"/>
      <c r="F112" s="336"/>
      <c r="G112" s="339"/>
      <c r="H112" s="325"/>
      <c r="I112" s="10"/>
      <c r="J112" s="332">
        <f t="shared" si="22"/>
        <v>0</v>
      </c>
      <c r="K112" s="321"/>
      <c r="L112" s="6"/>
      <c r="M112" s="7"/>
    </row>
    <row r="113" spans="1:13" s="5" customFormat="1" ht="16.5" thickBot="1">
      <c r="A113" s="333"/>
      <c r="B113" s="246">
        <v>10</v>
      </c>
      <c r="C113" s="247" t="s">
        <v>103</v>
      </c>
      <c r="D113" s="334"/>
      <c r="E113" s="335"/>
      <c r="F113" s="336"/>
      <c r="G113" s="339"/>
      <c r="H113" s="325"/>
      <c r="I113" s="10"/>
      <c r="J113" s="332">
        <f t="shared" si="22"/>
        <v>0</v>
      </c>
      <c r="K113" s="321"/>
      <c r="L113" s="6"/>
      <c r="M113" s="7"/>
    </row>
    <row r="114" spans="1:13" s="178" customFormat="1" ht="32.25" thickBot="1">
      <c r="A114" s="322"/>
      <c r="B114" s="253" t="s">
        <v>104</v>
      </c>
      <c r="C114" s="254" t="s">
        <v>105</v>
      </c>
      <c r="D114" s="255"/>
      <c r="E114" s="256"/>
      <c r="F114" s="257" t="s">
        <v>16</v>
      </c>
      <c r="G114" s="275">
        <f>ROUND('Q-Adequações PAC'!$C$750,2)</f>
        <v>10.88</v>
      </c>
      <c r="H114" s="392"/>
      <c r="I114" s="37">
        <f>$K$6</f>
        <v>0.24179999999999999</v>
      </c>
      <c r="J114" s="277">
        <f>ROUND(H114*(I114+1),2)</f>
        <v>0</v>
      </c>
      <c r="K114" s="281">
        <f>ROUND(G114*J114,2)</f>
        <v>0</v>
      </c>
      <c r="M114" s="177"/>
    </row>
    <row r="115" spans="1:13" s="8" customFormat="1" ht="79.5" thickBot="1">
      <c r="A115" s="212"/>
      <c r="B115" s="253" t="s">
        <v>438</v>
      </c>
      <c r="C115" s="254" t="str">
        <f>'Resumo Cotações'!$C$10</f>
        <v>Mão de obra especializada para aplicação de sistema de impermeabilização composto por MCDUR 1320 VK + MC-DUR 1800 FF</v>
      </c>
      <c r="D115" s="255"/>
      <c r="E115" s="256"/>
      <c r="F115" s="257" t="str">
        <f>'Resumo Cotações'!D10</f>
        <v>m²</v>
      </c>
      <c r="G115" s="275">
        <f>ROUND('Q-Adequações PAC'!C794,2)</f>
        <v>359.57</v>
      </c>
      <c r="H115" s="392"/>
      <c r="I115" s="37">
        <f>$K$6</f>
        <v>0.24179999999999999</v>
      </c>
      <c r="J115" s="277">
        <f t="shared" ref="J115" si="25">ROUND(H115*(I115+1),2)</f>
        <v>0</v>
      </c>
      <c r="K115" s="277">
        <f t="shared" ref="K115" si="26">ROUND(G115*J115,2)</f>
        <v>0</v>
      </c>
      <c r="M115" s="7"/>
    </row>
    <row r="116" spans="1:13" s="5" customFormat="1">
      <c r="A116" s="333"/>
      <c r="B116" s="337"/>
      <c r="C116" s="338"/>
      <c r="D116" s="334"/>
      <c r="E116" s="335"/>
      <c r="F116" s="336"/>
      <c r="G116" s="339"/>
      <c r="H116" s="325"/>
      <c r="I116" s="10"/>
      <c r="J116" s="332">
        <f t="shared" si="22"/>
        <v>0</v>
      </c>
      <c r="K116" s="321"/>
      <c r="L116" s="6"/>
      <c r="M116" s="7"/>
    </row>
    <row r="117" spans="1:13" s="5" customFormat="1">
      <c r="A117" s="333"/>
      <c r="B117" s="337"/>
      <c r="C117" s="239" t="s">
        <v>106</v>
      </c>
      <c r="D117" s="340"/>
      <c r="E117" s="341"/>
      <c r="F117" s="342"/>
      <c r="G117" s="343"/>
      <c r="H117" s="344"/>
      <c r="I117" s="10"/>
      <c r="J117" s="332">
        <f t="shared" si="22"/>
        <v>0</v>
      </c>
      <c r="K117" s="282">
        <f>SUM(K114:K116)</f>
        <v>0</v>
      </c>
      <c r="L117" s="6"/>
      <c r="M117" s="7"/>
    </row>
    <row r="118" spans="1:13" s="5" customFormat="1">
      <c r="A118" s="333"/>
      <c r="B118" s="337"/>
      <c r="C118" s="356"/>
      <c r="D118" s="334"/>
      <c r="E118" s="335"/>
      <c r="F118" s="336"/>
      <c r="G118" s="339"/>
      <c r="H118" s="325"/>
      <c r="I118" s="10"/>
      <c r="J118" s="332">
        <f t="shared" si="22"/>
        <v>0</v>
      </c>
      <c r="K118" s="321"/>
      <c r="L118" s="6"/>
      <c r="M118" s="7"/>
    </row>
    <row r="119" spans="1:13" s="5" customFormat="1" ht="16.5" thickBot="1">
      <c r="A119" s="333"/>
      <c r="B119" s="246">
        <v>11</v>
      </c>
      <c r="C119" s="247" t="s">
        <v>107</v>
      </c>
      <c r="D119" s="334"/>
      <c r="E119" s="335"/>
      <c r="F119" s="336"/>
      <c r="G119" s="339"/>
      <c r="H119" s="319"/>
      <c r="I119" s="35"/>
      <c r="J119" s="339">
        <f t="shared" si="22"/>
        <v>0</v>
      </c>
      <c r="K119" s="355"/>
      <c r="L119" s="6"/>
      <c r="M119" s="7"/>
    </row>
    <row r="120" spans="1:13" s="178" customFormat="1" ht="15.75" customHeight="1" thickBot="1">
      <c r="A120" s="322"/>
      <c r="B120" s="253" t="s">
        <v>108</v>
      </c>
      <c r="C120" s="254" t="s">
        <v>109</v>
      </c>
      <c r="D120" s="255"/>
      <c r="E120" s="256"/>
      <c r="F120" s="257" t="s">
        <v>34</v>
      </c>
      <c r="G120" s="275">
        <f>ROUND('Q-Adequações PAC'!$C$807,2)</f>
        <v>0.12</v>
      </c>
      <c r="H120" s="392"/>
      <c r="I120" s="37">
        <f>$K$6</f>
        <v>0.24179999999999999</v>
      </c>
      <c r="J120" s="277">
        <f>ROUND(H120*(I120+1),2)</f>
        <v>0</v>
      </c>
      <c r="K120" s="281">
        <f>ROUND(G120*J120,2)</f>
        <v>0</v>
      </c>
      <c r="M120" s="177"/>
    </row>
    <row r="121" spans="1:13" s="178" customFormat="1" ht="15.75" customHeight="1" thickBot="1">
      <c r="A121" s="322"/>
      <c r="B121" s="253" t="s">
        <v>110</v>
      </c>
      <c r="C121" s="254" t="s">
        <v>211</v>
      </c>
      <c r="D121" s="255"/>
      <c r="E121" s="256"/>
      <c r="F121" s="257" t="s">
        <v>34</v>
      </c>
      <c r="G121" s="275">
        <f>ROUND('Q-Adequações PAC'!$C$817,2)</f>
        <v>1.1299999999999999</v>
      </c>
      <c r="H121" s="392"/>
      <c r="I121" s="37">
        <f>$K$6</f>
        <v>0.24179999999999999</v>
      </c>
      <c r="J121" s="277">
        <f>ROUND(H121*(I121+1),2)</f>
        <v>0</v>
      </c>
      <c r="K121" s="281">
        <f>ROUND(G121*J121,2)</f>
        <v>0</v>
      </c>
      <c r="M121" s="177"/>
    </row>
    <row r="122" spans="1:13" s="5" customFormat="1">
      <c r="A122" s="333"/>
      <c r="B122" s="337"/>
      <c r="C122" s="338"/>
      <c r="D122" s="334"/>
      <c r="E122" s="335"/>
      <c r="F122" s="336"/>
      <c r="G122" s="339"/>
      <c r="H122" s="325"/>
      <c r="I122" s="10"/>
      <c r="J122" s="332">
        <f t="shared" si="22"/>
        <v>0</v>
      </c>
      <c r="K122" s="321"/>
      <c r="L122" s="6"/>
      <c r="M122" s="7"/>
    </row>
    <row r="123" spans="1:13" s="5" customFormat="1">
      <c r="A123" s="333"/>
      <c r="B123" s="337"/>
      <c r="C123" s="239" t="s">
        <v>111</v>
      </c>
      <c r="D123" s="340"/>
      <c r="E123" s="341"/>
      <c r="F123" s="342"/>
      <c r="G123" s="343"/>
      <c r="H123" s="344"/>
      <c r="I123" s="10"/>
      <c r="J123" s="332">
        <f t="shared" si="22"/>
        <v>0</v>
      </c>
      <c r="K123" s="282">
        <f>SUM(K120:K122)</f>
        <v>0</v>
      </c>
      <c r="L123" s="6"/>
      <c r="M123" s="7"/>
    </row>
    <row r="124" spans="1:13" s="5" customFormat="1">
      <c r="A124" s="333"/>
      <c r="B124" s="337"/>
      <c r="C124" s="306"/>
      <c r="D124" s="340"/>
      <c r="E124" s="341"/>
      <c r="F124" s="342"/>
      <c r="G124" s="343"/>
      <c r="H124" s="344"/>
      <c r="I124" s="10"/>
      <c r="J124" s="332"/>
      <c r="K124" s="345"/>
      <c r="L124" s="6"/>
      <c r="M124" s="7"/>
    </row>
    <row r="125" spans="1:13" s="5" customFormat="1">
      <c r="A125" s="333"/>
      <c r="B125" s="354"/>
      <c r="C125" s="342"/>
      <c r="D125" s="376"/>
      <c r="E125" s="341"/>
      <c r="F125" s="342"/>
      <c r="G125" s="343"/>
      <c r="H125" s="377"/>
      <c r="I125" s="378"/>
      <c r="J125" s="332"/>
      <c r="K125" s="345"/>
      <c r="L125" s="7"/>
    </row>
    <row r="126" spans="1:13" s="5" customFormat="1" ht="63.75" thickBot="1">
      <c r="A126" s="333"/>
      <c r="B126" s="246">
        <v>12</v>
      </c>
      <c r="C126" s="247" t="s">
        <v>112</v>
      </c>
      <c r="D126" s="334"/>
      <c r="E126" s="335"/>
      <c r="F126" s="336"/>
      <c r="G126" s="339"/>
      <c r="H126" s="325"/>
      <c r="I126" s="10"/>
      <c r="J126" s="332">
        <f>ROUND(H126*(I126+1),2)</f>
        <v>0</v>
      </c>
      <c r="K126" s="321"/>
      <c r="L126" s="6"/>
      <c r="M126" s="7"/>
    </row>
    <row r="127" spans="1:13" s="178" customFormat="1" ht="32.25" thickBot="1">
      <c r="A127" s="322"/>
      <c r="B127" s="253" t="s">
        <v>113</v>
      </c>
      <c r="C127" s="254" t="str">
        <f>'C-2.3_02'!$C$6</f>
        <v>Montagem e assentamento de tubos e conexões de CPVC e PVC</v>
      </c>
      <c r="D127" s="255" t="str">
        <f>'C-2.3_02'!$C$5</f>
        <v>C-2.3_02</v>
      </c>
      <c r="E127" s="256" t="str">
        <f>'C-2.3_02'!$C$4</f>
        <v>COMP.</v>
      </c>
      <c r="F127" s="257" t="str">
        <f>'C-2.3_02'!$C$8</f>
        <v>eq x dia</v>
      </c>
      <c r="G127" s="275">
        <v>1</v>
      </c>
      <c r="H127" s="379">
        <f>ROUND('C-2.3_02'!$G$16,2)</f>
        <v>0</v>
      </c>
      <c r="I127" s="37">
        <f>$K$6</f>
        <v>0.24179999999999999</v>
      </c>
      <c r="J127" s="277">
        <f>ROUND(H127*(I127+1),2)</f>
        <v>0</v>
      </c>
      <c r="K127" s="281">
        <f>ROUND(G127*J127,2)</f>
        <v>0</v>
      </c>
      <c r="M127" s="7"/>
    </row>
    <row r="128" spans="1:13" s="178" customFormat="1" ht="32.25" thickBot="1">
      <c r="A128" s="322"/>
      <c r="B128" s="253" t="s">
        <v>116</v>
      </c>
      <c r="C128" s="254" t="str">
        <f>'C-2.3_04'!$C$6</f>
        <v>Montagem e instalação do lava-olhos e chuveiro de emergência</v>
      </c>
      <c r="D128" s="255" t="str">
        <f>'C-2.3_04'!$C$5</f>
        <v>C-2.3_04</v>
      </c>
      <c r="E128" s="256" t="str">
        <f>'C-2.3_04'!$C$4</f>
        <v>COMP.</v>
      </c>
      <c r="F128" s="257" t="str">
        <f>'C-2.3_04'!$C$8</f>
        <v>eq x dia</v>
      </c>
      <c r="G128" s="275">
        <v>2</v>
      </c>
      <c r="H128" s="379">
        <f>ROUND('C-2.3_04'!$G$15,2)</f>
        <v>0</v>
      </c>
      <c r="I128" s="37">
        <f>$K$6</f>
        <v>0.24179999999999999</v>
      </c>
      <c r="J128" s="277">
        <f>ROUND(H128*(I128+1),2)</f>
        <v>0</v>
      </c>
      <c r="K128" s="281">
        <f>ROUND(G128*J128,2)</f>
        <v>0</v>
      </c>
      <c r="M128" s="7"/>
    </row>
    <row r="129" spans="1:13" s="5" customFormat="1">
      <c r="A129" s="333"/>
      <c r="B129" s="337"/>
      <c r="C129" s="338"/>
      <c r="D129" s="334"/>
      <c r="E129" s="335"/>
      <c r="F129" s="336"/>
      <c r="G129" s="339"/>
      <c r="H129" s="325"/>
      <c r="I129" s="10"/>
      <c r="J129" s="332">
        <f>ROUND(H129*(I129+1),2)</f>
        <v>0</v>
      </c>
      <c r="K129" s="321"/>
      <c r="L129" s="6"/>
      <c r="M129" s="7"/>
    </row>
    <row r="130" spans="1:13" s="5" customFormat="1">
      <c r="A130" s="333"/>
      <c r="B130" s="337"/>
      <c r="C130" s="239" t="s">
        <v>118</v>
      </c>
      <c r="D130" s="340"/>
      <c r="E130" s="341"/>
      <c r="F130" s="342"/>
      <c r="G130" s="343"/>
      <c r="H130" s="344"/>
      <c r="I130" s="10"/>
      <c r="J130" s="332">
        <f>ROUND(H130*(I130+1),2)</f>
        <v>0</v>
      </c>
      <c r="K130" s="282">
        <f>SUM(K127:K129)</f>
        <v>0</v>
      </c>
      <c r="L130" s="6"/>
      <c r="M130" s="7"/>
    </row>
    <row r="131" spans="1:13" s="5" customFormat="1">
      <c r="A131" s="333"/>
      <c r="B131" s="337"/>
      <c r="C131" s="306"/>
      <c r="D131" s="340"/>
      <c r="E131" s="341"/>
      <c r="F131" s="342"/>
      <c r="G131" s="343"/>
      <c r="H131" s="344"/>
      <c r="I131" s="10"/>
      <c r="J131" s="332"/>
      <c r="K131" s="345"/>
      <c r="L131" s="6"/>
      <c r="M131" s="7"/>
    </row>
    <row r="132" spans="1:13" s="5" customFormat="1">
      <c r="A132" s="333"/>
      <c r="B132" s="354"/>
      <c r="C132" s="342"/>
      <c r="D132" s="376"/>
      <c r="E132" s="341"/>
      <c r="F132" s="342"/>
      <c r="G132" s="343"/>
      <c r="H132" s="377"/>
      <c r="I132" s="378"/>
      <c r="J132" s="332"/>
      <c r="K132" s="345"/>
      <c r="L132" s="7"/>
    </row>
    <row r="133" spans="1:13">
      <c r="B133" s="323"/>
      <c r="C133" s="267" t="s">
        <v>7</v>
      </c>
      <c r="D133" s="380"/>
      <c r="E133" s="316"/>
      <c r="F133" s="381"/>
      <c r="G133" s="318"/>
      <c r="H133" s="382"/>
      <c r="I133" s="318"/>
      <c r="J133" s="318"/>
      <c r="K133" s="283">
        <f>SUM(K36:K132)/2</f>
        <v>0</v>
      </c>
      <c r="L133" s="12"/>
    </row>
    <row r="134" spans="1:13">
      <c r="B134" s="219"/>
      <c r="C134" s="383"/>
      <c r="D134" s="384"/>
      <c r="E134" s="311"/>
      <c r="F134" s="385"/>
      <c r="G134" s="313"/>
      <c r="H134" s="386"/>
      <c r="I134" s="387"/>
      <c r="J134" s="387"/>
      <c r="K134" s="313"/>
    </row>
    <row r="135" spans="1:13">
      <c r="B135" s="220"/>
      <c r="H135" s="388"/>
      <c r="I135" s="221"/>
      <c r="J135" s="221"/>
    </row>
  </sheetData>
  <sheetProtection algorithmName="SHA-512" hashValue="J2bNijyVue5MohhporN1/dfPbtfJjHgzIQGthsOeR2e0Y2y3CP8EO/FEf1uIbwaRUAlaRiLaCZ2oKzhILVtXZQ==" saltValue="LCuknimXwNLg/1YdBC+OiA==" spinCount="100000" sheet="1" objects="1" scenarios="1" formatColumns="0" formatRows="0"/>
  <mergeCells count="10">
    <mergeCell ref="C7:G7"/>
    <mergeCell ref="H7:J7"/>
    <mergeCell ref="B4:B7"/>
    <mergeCell ref="B2:B3"/>
    <mergeCell ref="C6:G6"/>
    <mergeCell ref="H6:J6"/>
    <mergeCell ref="C2:K2"/>
    <mergeCell ref="C3:K3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 4.&amp;P&amp;R&amp;"Arial,Itálico"&amp;10Origem: 408-Orçamento_Rel 7</oddFooter>
  </headerFooter>
  <rowBreaks count="3" manualBreakCount="3">
    <brk id="35" max="16383" man="1"/>
    <brk id="67" max="16383" man="1"/>
    <brk id="104" max="16383" man="1"/>
  </rowBreaks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3:AMK21"/>
  <sheetViews>
    <sheetView showZeros="0" zoomScaleNormal="100" workbookViewId="0"/>
  </sheetViews>
  <sheetFormatPr defaultColWidth="9.140625" defaultRowHeight="15"/>
  <cols>
    <col min="1" max="1" width="36.85546875" style="61" customWidth="1"/>
    <col min="2" max="2" width="5" style="14" customWidth="1"/>
    <col min="3" max="3" width="27.85546875" style="14" customWidth="1"/>
    <col min="4" max="4" width="9.140625" style="15" customWidth="1"/>
    <col min="5" max="5" width="8.5703125" style="15" customWidth="1"/>
    <col min="6" max="6" width="12.7109375" style="15" customWidth="1"/>
    <col min="7" max="7" width="12.7109375" style="16" customWidth="1"/>
    <col min="8" max="8" width="11.85546875" style="410" customWidth="1"/>
    <col min="9" max="9" width="11.85546875" style="400" customWidth="1"/>
    <col min="10" max="10" width="10.5703125" style="411" customWidth="1"/>
    <col min="11" max="11" width="9.140625" style="412"/>
    <col min="12" max="13" width="11.140625" style="412" customWidth="1"/>
    <col min="14" max="250" width="9.140625" style="412"/>
    <col min="251" max="251" width="36.85546875" style="412" customWidth="1"/>
    <col min="252" max="252" width="5.85546875" style="412" customWidth="1"/>
    <col min="253" max="253" width="33.140625" style="412" customWidth="1"/>
    <col min="254" max="254" width="8" style="412" customWidth="1"/>
    <col min="255" max="255" width="5.7109375" style="412" customWidth="1"/>
    <col min="256" max="256" width="6.85546875" style="412" customWidth="1"/>
    <col min="257" max="257" width="10.140625" style="412" customWidth="1"/>
    <col min="258" max="258" width="10.42578125" style="412" customWidth="1"/>
    <col min="259" max="259" width="10.5703125" style="412" customWidth="1"/>
    <col min="260" max="261" width="9.140625" style="412"/>
    <col min="262" max="262" width="9" style="412" customWidth="1"/>
    <col min="263" max="506" width="9.140625" style="412"/>
    <col min="507" max="507" width="36.85546875" style="412" customWidth="1"/>
    <col min="508" max="508" width="5.85546875" style="412" customWidth="1"/>
    <col min="509" max="509" width="33.140625" style="412" customWidth="1"/>
    <col min="510" max="510" width="8" style="412" customWidth="1"/>
    <col min="511" max="511" width="5.7109375" style="412" customWidth="1"/>
    <col min="512" max="512" width="6.85546875" style="412" customWidth="1"/>
    <col min="513" max="513" width="10.140625" style="412" customWidth="1"/>
    <col min="514" max="514" width="10.42578125" style="412" customWidth="1"/>
    <col min="515" max="515" width="10.5703125" style="412" customWidth="1"/>
    <col min="516" max="517" width="9.140625" style="412"/>
    <col min="518" max="518" width="9" style="412" customWidth="1"/>
    <col min="519" max="762" width="9.140625" style="412"/>
    <col min="763" max="763" width="36.85546875" style="412" customWidth="1"/>
    <col min="764" max="764" width="5.85546875" style="412" customWidth="1"/>
    <col min="765" max="765" width="33.140625" style="412" customWidth="1"/>
    <col min="766" max="766" width="8" style="412" customWidth="1"/>
    <col min="767" max="767" width="5.7109375" style="412" customWidth="1"/>
    <col min="768" max="768" width="6.85546875" style="412" customWidth="1"/>
    <col min="769" max="769" width="10.140625" style="412" customWidth="1"/>
    <col min="770" max="770" width="10.42578125" style="412" customWidth="1"/>
    <col min="771" max="771" width="10.5703125" style="412" customWidth="1"/>
    <col min="772" max="773" width="9.140625" style="412"/>
    <col min="774" max="774" width="9" style="412" customWidth="1"/>
    <col min="775" max="1018" width="9.140625" style="412"/>
    <col min="1019" max="1019" width="36.85546875" style="412" customWidth="1"/>
    <col min="1020" max="1020" width="5.85546875" style="412" customWidth="1"/>
    <col min="1021" max="1021" width="33.140625" style="412" customWidth="1"/>
    <col min="1022" max="1022" width="8" style="412" customWidth="1"/>
    <col min="1023" max="1023" width="5.7109375" style="412" customWidth="1"/>
    <col min="1024" max="1024" width="6.85546875" style="412" customWidth="1"/>
    <col min="1025" max="1025" width="10.140625" style="412" customWidth="1"/>
    <col min="1026" max="16384" width="9.140625" style="224"/>
  </cols>
  <sheetData>
    <row r="3" spans="1:12" s="397" customFormat="1" ht="16.5" customHeight="1">
      <c r="A3" s="43"/>
      <c r="B3" s="540" t="s">
        <v>135</v>
      </c>
      <c r="C3" s="540"/>
      <c r="D3" s="540"/>
      <c r="E3" s="540"/>
      <c r="F3" s="540"/>
      <c r="G3" s="540"/>
      <c r="H3" s="396"/>
      <c r="I3" s="396"/>
    </row>
    <row r="4" spans="1:12" s="400" customFormat="1" ht="16.5" customHeight="1">
      <c r="A4" s="14"/>
      <c r="B4" s="39"/>
      <c r="C4" s="42" t="s">
        <v>20</v>
      </c>
      <c r="D4" s="40"/>
      <c r="E4" s="40"/>
      <c r="F4" s="41"/>
      <c r="G4" s="40"/>
      <c r="H4" s="398"/>
      <c r="I4" s="399"/>
    </row>
    <row r="5" spans="1:12" s="400" customFormat="1" ht="16.5" customHeight="1">
      <c r="A5" s="14"/>
      <c r="B5" s="39"/>
      <c r="C5" s="42" t="s">
        <v>231</v>
      </c>
      <c r="D5" s="40"/>
      <c r="E5" s="40"/>
      <c r="F5" s="41"/>
      <c r="G5" s="40"/>
      <c r="H5" s="398"/>
      <c r="I5" s="399"/>
    </row>
    <row r="6" spans="1:12" s="400" customFormat="1" ht="31.5" customHeight="1">
      <c r="A6" s="14"/>
      <c r="B6" s="43"/>
      <c r="C6" s="539" t="s">
        <v>76</v>
      </c>
      <c r="D6" s="539"/>
      <c r="E6" s="539"/>
      <c r="F6" s="539"/>
      <c r="G6" s="539"/>
      <c r="H6" s="401"/>
      <c r="I6" s="401"/>
    </row>
    <row r="7" spans="1:12" s="400" customFormat="1" ht="12.75" customHeight="1">
      <c r="A7" s="14"/>
      <c r="B7" s="44"/>
      <c r="C7" s="44"/>
      <c r="D7" s="45"/>
      <c r="E7" s="45"/>
      <c r="F7" s="45"/>
      <c r="G7" s="45"/>
      <c r="H7" s="402"/>
      <c r="I7" s="402"/>
      <c r="J7" s="403"/>
    </row>
    <row r="8" spans="1:12" s="400" customFormat="1" ht="12.75" customHeight="1">
      <c r="A8" s="14"/>
      <c r="B8" s="46" t="s">
        <v>136</v>
      </c>
      <c r="C8" s="46" t="s">
        <v>16</v>
      </c>
      <c r="D8" s="45"/>
      <c r="E8" s="45"/>
      <c r="F8" s="45"/>
      <c r="G8" s="45"/>
      <c r="H8" s="402"/>
      <c r="I8" s="402"/>
      <c r="J8" s="403"/>
    </row>
    <row r="9" spans="1:12" s="400" customFormat="1" ht="12.75" customHeight="1">
      <c r="A9" s="14"/>
      <c r="B9" s="47"/>
      <c r="C9" s="47"/>
      <c r="D9" s="48"/>
      <c r="E9" s="48"/>
      <c r="F9" s="48"/>
      <c r="G9" s="48"/>
      <c r="H9" s="404"/>
      <c r="I9" s="404"/>
      <c r="J9" s="403"/>
    </row>
    <row r="10" spans="1:12" s="400" customFormat="1" ht="25.5" customHeight="1" thickBot="1">
      <c r="A10" s="14"/>
      <c r="B10" s="49" t="s">
        <v>5</v>
      </c>
      <c r="C10" s="49" t="s">
        <v>6</v>
      </c>
      <c r="D10" s="49" t="s">
        <v>11</v>
      </c>
      <c r="E10" s="49" t="s">
        <v>12</v>
      </c>
      <c r="F10" s="415" t="s">
        <v>137</v>
      </c>
      <c r="G10" s="50" t="s">
        <v>138</v>
      </c>
      <c r="H10" s="403"/>
    </row>
    <row r="11" spans="1:12" s="397" customFormat="1" ht="51.75" thickBot="1">
      <c r="A11" s="43"/>
      <c r="B11" s="51">
        <v>1</v>
      </c>
      <c r="C11" s="179" t="s">
        <v>170</v>
      </c>
      <c r="D11" s="181" t="s">
        <v>134</v>
      </c>
      <c r="E11" s="413">
        <v>4.1500000000000004</v>
      </c>
      <c r="F11" s="416"/>
      <c r="G11" s="414">
        <f>ROUND(E11*F11,2)</f>
        <v>0</v>
      </c>
    </row>
    <row r="12" spans="1:12" s="397" customFormat="1" ht="90" thickBot="1">
      <c r="A12" s="43"/>
      <c r="B12" s="51">
        <f>B11+1</f>
        <v>2</v>
      </c>
      <c r="C12" s="179" t="s">
        <v>232</v>
      </c>
      <c r="D12" s="182" t="s">
        <v>16</v>
      </c>
      <c r="E12" s="413">
        <v>1.1459999999999999</v>
      </c>
      <c r="F12" s="416"/>
      <c r="G12" s="414">
        <f t="shared" ref="G12:G16" si="0">ROUND(E12*F12,2)</f>
        <v>0</v>
      </c>
    </row>
    <row r="13" spans="1:12" s="397" customFormat="1" ht="26.25" thickBot="1">
      <c r="A13" s="43"/>
      <c r="B13" s="51">
        <f t="shared" ref="B13:B16" si="1">B12+1</f>
        <v>3</v>
      </c>
      <c r="C13" s="179" t="s">
        <v>171</v>
      </c>
      <c r="D13" s="182" t="s">
        <v>69</v>
      </c>
      <c r="E13" s="413">
        <v>6.2E-2</v>
      </c>
      <c r="F13" s="416"/>
      <c r="G13" s="414">
        <f t="shared" si="0"/>
        <v>0</v>
      </c>
    </row>
    <row r="14" spans="1:12" s="397" customFormat="1" ht="26.25" thickBot="1">
      <c r="A14" s="43"/>
      <c r="B14" s="51">
        <f t="shared" si="1"/>
        <v>4</v>
      </c>
      <c r="C14" s="183" t="s">
        <v>172</v>
      </c>
      <c r="D14" s="182" t="s">
        <v>69</v>
      </c>
      <c r="E14" s="413">
        <v>5.6000000000000001E-2</v>
      </c>
      <c r="F14" s="416"/>
      <c r="G14" s="414">
        <f t="shared" si="0"/>
        <v>0</v>
      </c>
    </row>
    <row r="15" spans="1:12" s="397" customFormat="1" ht="39" thickBot="1">
      <c r="A15" s="43"/>
      <c r="B15" s="51">
        <f t="shared" si="1"/>
        <v>5</v>
      </c>
      <c r="C15" s="179" t="s">
        <v>173</v>
      </c>
      <c r="D15" s="184" t="s">
        <v>174</v>
      </c>
      <c r="E15" s="413">
        <v>8.9999999999999998E-4</v>
      </c>
      <c r="F15" s="416"/>
      <c r="G15" s="414">
        <f t="shared" si="0"/>
        <v>0</v>
      </c>
    </row>
    <row r="16" spans="1:12" s="397" customFormat="1" ht="39" thickBot="1">
      <c r="A16" s="43"/>
      <c r="B16" s="51">
        <f t="shared" si="1"/>
        <v>6</v>
      </c>
      <c r="C16" s="179" t="s">
        <v>175</v>
      </c>
      <c r="D16" s="184" t="s">
        <v>176</v>
      </c>
      <c r="E16" s="413">
        <v>1.1999999999999999E-3</v>
      </c>
      <c r="F16" s="416"/>
      <c r="G16" s="414">
        <f t="shared" si="0"/>
        <v>0</v>
      </c>
      <c r="L16" s="405"/>
    </row>
    <row r="17" spans="1:9" s="400" customFormat="1" ht="12.75" customHeight="1">
      <c r="A17" s="14"/>
      <c r="B17" s="52"/>
      <c r="C17" s="53"/>
      <c r="D17" s="54"/>
      <c r="E17" s="55"/>
      <c r="F17" s="393"/>
      <c r="G17" s="393"/>
      <c r="H17" s="403"/>
    </row>
    <row r="18" spans="1:9" s="400" customFormat="1" ht="12.75" customHeight="1">
      <c r="A18" s="14"/>
      <c r="B18" s="53"/>
      <c r="C18" s="14"/>
      <c r="D18" s="56"/>
      <c r="E18" s="54"/>
      <c r="F18" s="394" t="s">
        <v>147</v>
      </c>
      <c r="G18" s="395">
        <f>SUM(G11:G17)</f>
        <v>0</v>
      </c>
      <c r="H18" s="403"/>
    </row>
    <row r="19" spans="1:9" s="408" customFormat="1" ht="12.75" customHeight="1">
      <c r="A19" s="17"/>
      <c r="B19" s="19"/>
      <c r="C19" s="19"/>
      <c r="D19" s="20"/>
      <c r="E19" s="20"/>
      <c r="F19" s="20"/>
      <c r="G19" s="24"/>
      <c r="H19" s="406"/>
      <c r="I19" s="407"/>
    </row>
    <row r="20" spans="1:9" s="408" customFormat="1" ht="12.75" customHeight="1">
      <c r="A20" s="17"/>
      <c r="B20" s="19"/>
      <c r="C20" s="25" t="s">
        <v>177</v>
      </c>
      <c r="D20" s="20"/>
      <c r="E20" s="20"/>
      <c r="F20" s="20"/>
      <c r="G20" s="24"/>
      <c r="H20" s="406"/>
      <c r="I20" s="407"/>
    </row>
    <row r="21" spans="1:9" s="408" customFormat="1" ht="12.75" customHeight="1">
      <c r="A21" s="17"/>
      <c r="B21" s="17"/>
      <c r="C21" s="21"/>
      <c r="D21" s="21"/>
      <c r="E21" s="21"/>
      <c r="F21" s="22"/>
      <c r="G21" s="23"/>
      <c r="H21" s="409"/>
      <c r="I21" s="407"/>
    </row>
  </sheetData>
  <sheetProtection algorithmName="SHA-512" hashValue="ByW3kPstZpZjzTpWIrUOP3sZ7Ey0HURi47e0yYBqyuOGD1Cp4CnoJ/EmNV6Ocqnv6sZJ40uo6XGNB+QiTkXL6w==" saltValue="p8hUIOC7ivO+wvri5a19eg==" spinCount="100000" sheet="1" objects="1" scenarios="1" formatColumns="0" formatRows="0"/>
  <mergeCells count="2">
    <mergeCell ref="C6:G6"/>
    <mergeCell ref="B3:G3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464&amp;C&amp;"Arial,Negrito"&amp;10C.&amp;P&amp;R&amp;"Arial,Itálico"&amp;10Origem: 408-Orçamento_Rel 7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3:AMK23"/>
  <sheetViews>
    <sheetView showZeros="0" zoomScaleNormal="100" workbookViewId="0"/>
  </sheetViews>
  <sheetFormatPr defaultColWidth="9.140625" defaultRowHeight="15"/>
  <cols>
    <col min="1" max="1" width="36.85546875" style="61" customWidth="1"/>
    <col min="2" max="2" width="5" style="14" customWidth="1"/>
    <col min="3" max="3" width="27.85546875" style="14" customWidth="1"/>
    <col min="4" max="4" width="9.140625" style="15" customWidth="1"/>
    <col min="5" max="5" width="8.5703125" style="15" customWidth="1"/>
    <col min="6" max="6" width="12.7109375" style="15" customWidth="1"/>
    <col min="7" max="7" width="12.7109375" style="16" customWidth="1"/>
    <col min="8" max="8" width="11.85546875" style="410" customWidth="1"/>
    <col min="9" max="9" width="11.85546875" style="400" customWidth="1"/>
    <col min="10" max="10" width="10.5703125" style="411" customWidth="1"/>
    <col min="11" max="11" width="9.140625" style="412"/>
    <col min="12" max="13" width="11.140625" style="412" customWidth="1"/>
    <col min="14" max="250" width="9.140625" style="412"/>
    <col min="251" max="251" width="36.85546875" style="412" customWidth="1"/>
    <col min="252" max="252" width="5.85546875" style="412" customWidth="1"/>
    <col min="253" max="253" width="33.140625" style="412" customWidth="1"/>
    <col min="254" max="254" width="8" style="412" customWidth="1"/>
    <col min="255" max="255" width="5.7109375" style="412" customWidth="1"/>
    <col min="256" max="256" width="6.85546875" style="412" customWidth="1"/>
    <col min="257" max="257" width="10.140625" style="412" customWidth="1"/>
    <col min="258" max="258" width="10.42578125" style="412" customWidth="1"/>
    <col min="259" max="259" width="10.5703125" style="412" customWidth="1"/>
    <col min="260" max="261" width="9.140625" style="412"/>
    <col min="262" max="262" width="9" style="412" customWidth="1"/>
    <col min="263" max="506" width="9.140625" style="412"/>
    <col min="507" max="507" width="36.85546875" style="412" customWidth="1"/>
    <col min="508" max="508" width="5.85546875" style="412" customWidth="1"/>
    <col min="509" max="509" width="33.140625" style="412" customWidth="1"/>
    <col min="510" max="510" width="8" style="412" customWidth="1"/>
    <col min="511" max="511" width="5.7109375" style="412" customWidth="1"/>
    <col min="512" max="512" width="6.85546875" style="412" customWidth="1"/>
    <col min="513" max="513" width="10.140625" style="412" customWidth="1"/>
    <col min="514" max="514" width="10.42578125" style="412" customWidth="1"/>
    <col min="515" max="515" width="10.5703125" style="412" customWidth="1"/>
    <col min="516" max="517" width="9.140625" style="412"/>
    <col min="518" max="518" width="9" style="412" customWidth="1"/>
    <col min="519" max="762" width="9.140625" style="412"/>
    <col min="763" max="763" width="36.85546875" style="412" customWidth="1"/>
    <col min="764" max="764" width="5.85546875" style="412" customWidth="1"/>
    <col min="765" max="765" width="33.140625" style="412" customWidth="1"/>
    <col min="766" max="766" width="8" style="412" customWidth="1"/>
    <col min="767" max="767" width="5.7109375" style="412" customWidth="1"/>
    <col min="768" max="768" width="6.85546875" style="412" customWidth="1"/>
    <col min="769" max="769" width="10.140625" style="412" customWidth="1"/>
    <col min="770" max="770" width="10.42578125" style="412" customWidth="1"/>
    <col min="771" max="771" width="10.5703125" style="412" customWidth="1"/>
    <col min="772" max="773" width="9.140625" style="412"/>
    <col min="774" max="774" width="9" style="412" customWidth="1"/>
    <col min="775" max="1018" width="9.140625" style="412"/>
    <col min="1019" max="1019" width="36.85546875" style="412" customWidth="1"/>
    <col min="1020" max="1020" width="5.85546875" style="412" customWidth="1"/>
    <col min="1021" max="1021" width="33.140625" style="412" customWidth="1"/>
    <col min="1022" max="1022" width="8" style="412" customWidth="1"/>
    <col min="1023" max="1023" width="5.7109375" style="412" customWidth="1"/>
    <col min="1024" max="1024" width="6.85546875" style="412" customWidth="1"/>
    <col min="1025" max="1025" width="10.140625" style="412" customWidth="1"/>
    <col min="1026" max="16384" width="9.140625" style="224"/>
  </cols>
  <sheetData>
    <row r="3" spans="1:12" s="397" customFormat="1" ht="16.5" customHeight="1">
      <c r="A3" s="43"/>
      <c r="B3" s="540" t="s">
        <v>135</v>
      </c>
      <c r="C3" s="540"/>
      <c r="D3" s="540"/>
      <c r="E3" s="540"/>
      <c r="F3" s="540"/>
      <c r="G3" s="540"/>
      <c r="H3" s="396"/>
      <c r="I3" s="396"/>
    </row>
    <row r="4" spans="1:12" s="400" customFormat="1" ht="16.5" customHeight="1">
      <c r="A4" s="14"/>
      <c r="B4" s="39"/>
      <c r="C4" s="42" t="s">
        <v>20</v>
      </c>
      <c r="D4" s="40"/>
      <c r="E4" s="40"/>
      <c r="F4" s="41"/>
      <c r="G4" s="40"/>
      <c r="H4" s="398"/>
      <c r="I4" s="399"/>
    </row>
    <row r="5" spans="1:12" s="400" customFormat="1" ht="16.5" customHeight="1">
      <c r="A5" s="14"/>
      <c r="B5" s="39"/>
      <c r="C5" s="42" t="s">
        <v>229</v>
      </c>
      <c r="D5" s="40"/>
      <c r="E5" s="40"/>
      <c r="F5" s="41"/>
      <c r="G5" s="40"/>
      <c r="H5" s="398"/>
      <c r="I5" s="399"/>
    </row>
    <row r="6" spans="1:12" s="400" customFormat="1" ht="31.5" customHeight="1">
      <c r="A6" s="14"/>
      <c r="B6" s="43"/>
      <c r="C6" s="539" t="s">
        <v>114</v>
      </c>
      <c r="D6" s="539"/>
      <c r="E6" s="539"/>
      <c r="F6" s="539"/>
      <c r="G6" s="539"/>
      <c r="H6" s="401"/>
      <c r="I6" s="401"/>
    </row>
    <row r="7" spans="1:12" s="400" customFormat="1" ht="12.75" customHeight="1">
      <c r="A7" s="14"/>
      <c r="B7" s="44"/>
      <c r="C7" s="44"/>
      <c r="D7" s="45"/>
      <c r="E7" s="45"/>
      <c r="F7" s="45"/>
      <c r="G7" s="45"/>
      <c r="H7" s="402"/>
      <c r="I7" s="402"/>
      <c r="J7" s="403"/>
    </row>
    <row r="8" spans="1:12" s="400" customFormat="1" ht="12.75" customHeight="1">
      <c r="A8" s="14"/>
      <c r="B8" s="46" t="s">
        <v>136</v>
      </c>
      <c r="C8" s="46" t="s">
        <v>115</v>
      </c>
      <c r="D8" s="45"/>
      <c r="E8" s="45"/>
      <c r="F8" s="45"/>
      <c r="G8" s="45"/>
      <c r="H8" s="402"/>
      <c r="I8" s="402"/>
      <c r="J8" s="403"/>
    </row>
    <row r="9" spans="1:12" s="400" customFormat="1" ht="12.75" customHeight="1">
      <c r="A9" s="14"/>
      <c r="B9" s="47"/>
      <c r="C9" s="47"/>
      <c r="D9" s="48"/>
      <c r="E9" s="48"/>
      <c r="F9" s="48"/>
      <c r="G9" s="48"/>
      <c r="H9" s="404"/>
      <c r="I9" s="404"/>
      <c r="J9" s="403"/>
    </row>
    <row r="10" spans="1:12" s="400" customFormat="1" ht="25.5" customHeight="1" thickBot="1">
      <c r="A10" s="14"/>
      <c r="B10" s="49" t="s">
        <v>5</v>
      </c>
      <c r="C10" s="49" t="s">
        <v>6</v>
      </c>
      <c r="D10" s="49" t="s">
        <v>11</v>
      </c>
      <c r="E10" s="49" t="s">
        <v>12</v>
      </c>
      <c r="F10" s="415" t="s">
        <v>137</v>
      </c>
      <c r="G10" s="50" t="s">
        <v>138</v>
      </c>
      <c r="H10" s="403"/>
    </row>
    <row r="11" spans="1:12" s="397" customFormat="1" ht="26.25" thickBot="1">
      <c r="A11" s="43"/>
      <c r="B11" s="51">
        <v>1</v>
      </c>
      <c r="C11" s="179" t="s">
        <v>159</v>
      </c>
      <c r="D11" s="180" t="s">
        <v>69</v>
      </c>
      <c r="E11" s="417">
        <f>ROUND(B19*D19,2)</f>
        <v>8</v>
      </c>
      <c r="F11" s="416"/>
      <c r="G11" s="414">
        <f>ROUND(E11*F11,2)</f>
        <v>0</v>
      </c>
    </row>
    <row r="12" spans="1:12" s="397" customFormat="1" ht="39" thickBot="1">
      <c r="A12" s="43"/>
      <c r="B12" s="51">
        <f>B11+1</f>
        <v>2</v>
      </c>
      <c r="C12" s="179" t="s">
        <v>160</v>
      </c>
      <c r="D12" s="180" t="s">
        <v>69</v>
      </c>
      <c r="E12" s="417">
        <f>ROUND(B20*D20,2)</f>
        <v>8</v>
      </c>
      <c r="F12" s="416"/>
      <c r="G12" s="414">
        <f t="shared" ref="G12:G14" si="0">ROUND(E12*F12,2)</f>
        <v>0</v>
      </c>
      <c r="L12" s="405"/>
    </row>
    <row r="13" spans="1:12" s="397" customFormat="1" ht="26.25" thickBot="1">
      <c r="A13" s="43"/>
      <c r="B13" s="51">
        <f>B12+1</f>
        <v>3</v>
      </c>
      <c r="C13" s="179" t="s">
        <v>161</v>
      </c>
      <c r="D13" s="180" t="s">
        <v>69</v>
      </c>
      <c r="E13" s="417">
        <f>ROUND(B21*D21,2)</f>
        <v>1</v>
      </c>
      <c r="F13" s="416"/>
      <c r="G13" s="414">
        <f t="shared" si="0"/>
        <v>0</v>
      </c>
    </row>
    <row r="14" spans="1:12" s="397" customFormat="1" ht="12.75" customHeight="1" thickBot="1">
      <c r="A14" s="43"/>
      <c r="B14" s="51">
        <f>B13+1</f>
        <v>4</v>
      </c>
      <c r="C14" s="179" t="s">
        <v>162</v>
      </c>
      <c r="D14" s="180" t="s">
        <v>65</v>
      </c>
      <c r="E14" s="417">
        <v>10</v>
      </c>
      <c r="F14" s="416"/>
      <c r="G14" s="414">
        <f t="shared" si="0"/>
        <v>0</v>
      </c>
      <c r="L14" s="405"/>
    </row>
    <row r="15" spans="1:12" s="400" customFormat="1" ht="12.75" customHeight="1">
      <c r="A15" s="14"/>
      <c r="B15" s="52"/>
      <c r="C15" s="53"/>
      <c r="D15" s="54"/>
      <c r="E15" s="55"/>
      <c r="F15" s="393"/>
      <c r="G15" s="393"/>
      <c r="H15" s="403"/>
    </row>
    <row r="16" spans="1:12" s="400" customFormat="1" ht="12.75" customHeight="1">
      <c r="A16" s="14"/>
      <c r="B16" s="53"/>
      <c r="C16" s="14"/>
      <c r="D16" s="56"/>
      <c r="E16" s="54"/>
      <c r="F16" s="394" t="s">
        <v>147</v>
      </c>
      <c r="G16" s="395">
        <f>SUM(G11:G15)</f>
        <v>0</v>
      </c>
      <c r="H16" s="403"/>
    </row>
    <row r="17" spans="1:1024" s="400" customFormat="1" ht="12.75" customHeight="1">
      <c r="A17" s="14"/>
      <c r="B17" s="541" t="s">
        <v>163</v>
      </c>
      <c r="C17" s="541"/>
      <c r="D17" s="541"/>
      <c r="E17" s="57"/>
      <c r="F17" s="48"/>
      <c r="G17" s="48"/>
      <c r="H17" s="418"/>
      <c r="I17" s="419"/>
      <c r="J17" s="403"/>
    </row>
    <row r="18" spans="1:1024" s="400" customFormat="1" ht="12.75" customHeight="1">
      <c r="A18" s="14"/>
      <c r="B18" s="68" t="s">
        <v>164</v>
      </c>
      <c r="C18" s="68" t="s">
        <v>165</v>
      </c>
      <c r="D18" s="68" t="s">
        <v>166</v>
      </c>
      <c r="E18" s="58"/>
      <c r="F18" s="48"/>
      <c r="G18" s="48"/>
      <c r="H18" s="418"/>
      <c r="I18" s="419"/>
      <c r="J18" s="403"/>
    </row>
    <row r="19" spans="1:1024" s="400" customFormat="1" ht="12.75" customHeight="1">
      <c r="A19" s="14"/>
      <c r="B19" s="69">
        <v>1</v>
      </c>
      <c r="C19" s="69" t="s">
        <v>167</v>
      </c>
      <c r="D19" s="70">
        <v>8</v>
      </c>
      <c r="E19" s="18"/>
      <c r="F19" s="48"/>
      <c r="G19" s="48"/>
      <c r="H19" s="418"/>
      <c r="I19" s="419"/>
      <c r="J19" s="403"/>
    </row>
    <row r="20" spans="1:1024" s="400" customFormat="1" ht="12.75" customHeight="1">
      <c r="A20" s="14"/>
      <c r="B20" s="69">
        <v>1</v>
      </c>
      <c r="C20" s="69" t="s">
        <v>168</v>
      </c>
      <c r="D20" s="70">
        <v>8</v>
      </c>
      <c r="E20" s="18"/>
      <c r="F20" s="48"/>
      <c r="G20" s="48"/>
      <c r="H20" s="418"/>
      <c r="I20" s="419"/>
      <c r="J20" s="403"/>
    </row>
    <row r="21" spans="1:1024" s="400" customFormat="1" ht="12.75" customHeight="1">
      <c r="A21" s="14"/>
      <c r="B21" s="69">
        <v>1</v>
      </c>
      <c r="C21" s="69" t="s">
        <v>169</v>
      </c>
      <c r="D21" s="70">
        <v>1</v>
      </c>
      <c r="E21" s="18"/>
      <c r="F21" s="59"/>
      <c r="G21" s="60"/>
      <c r="H21" s="420"/>
      <c r="I21" s="421"/>
      <c r="J21" s="403"/>
    </row>
    <row r="22" spans="1:1024" s="408" customFormat="1" ht="12.75" customHeight="1">
      <c r="A22" s="17"/>
      <c r="B22" s="21"/>
      <c r="C22" s="21"/>
      <c r="D22" s="18"/>
      <c r="E22" s="21"/>
      <c r="F22" s="22"/>
      <c r="G22" s="23"/>
      <c r="H22" s="409"/>
      <c r="I22" s="407"/>
    </row>
    <row r="23" spans="1:1024" s="424" customFormat="1" ht="12.75" customHeight="1">
      <c r="A23" s="13"/>
      <c r="B23" s="14"/>
      <c r="C23" s="14"/>
      <c r="D23" s="15"/>
      <c r="E23" s="15"/>
      <c r="F23" s="16"/>
      <c r="G23" s="15"/>
      <c r="H23" s="400"/>
      <c r="I23" s="422"/>
      <c r="J23" s="423"/>
      <c r="K23" s="423"/>
      <c r="L23" s="423"/>
      <c r="M23" s="423"/>
      <c r="N23" s="423"/>
      <c r="O23" s="423"/>
      <c r="P23" s="423"/>
      <c r="Q23" s="423"/>
      <c r="R23" s="423"/>
      <c r="S23" s="423"/>
      <c r="T23" s="423"/>
      <c r="U23" s="423"/>
      <c r="V23" s="423"/>
      <c r="W23" s="423"/>
      <c r="X23" s="423"/>
      <c r="Y23" s="423"/>
      <c r="Z23" s="423"/>
      <c r="AA23" s="423"/>
      <c r="AB23" s="423"/>
      <c r="AC23" s="423"/>
      <c r="AD23" s="423"/>
      <c r="AE23" s="423"/>
      <c r="AF23" s="423"/>
      <c r="AG23" s="423"/>
      <c r="AH23" s="423"/>
      <c r="AI23" s="423"/>
      <c r="AJ23" s="423"/>
      <c r="AK23" s="423"/>
      <c r="AL23" s="423"/>
      <c r="AM23" s="423"/>
      <c r="AN23" s="423"/>
      <c r="AO23" s="423"/>
      <c r="AP23" s="423"/>
      <c r="AQ23" s="423"/>
      <c r="AR23" s="423"/>
      <c r="AS23" s="423"/>
      <c r="AT23" s="423"/>
      <c r="AU23" s="423"/>
      <c r="AV23" s="423"/>
      <c r="AW23" s="423"/>
      <c r="AX23" s="423"/>
      <c r="AY23" s="423"/>
      <c r="AZ23" s="423"/>
      <c r="BA23" s="423"/>
      <c r="BB23" s="423"/>
      <c r="BC23" s="423"/>
      <c r="BD23" s="423"/>
      <c r="BE23" s="423"/>
      <c r="BF23" s="423"/>
      <c r="BG23" s="423"/>
      <c r="BH23" s="423"/>
      <c r="BI23" s="423"/>
      <c r="BJ23" s="423"/>
      <c r="BK23" s="423"/>
      <c r="BL23" s="423"/>
      <c r="BM23" s="423"/>
      <c r="BN23" s="423"/>
      <c r="BO23" s="423"/>
      <c r="BP23" s="423"/>
      <c r="BQ23" s="423"/>
      <c r="BR23" s="423"/>
      <c r="BS23" s="423"/>
      <c r="BT23" s="423"/>
      <c r="BU23" s="423"/>
      <c r="BV23" s="423"/>
      <c r="BW23" s="423"/>
      <c r="BX23" s="423"/>
      <c r="BY23" s="423"/>
      <c r="BZ23" s="423"/>
      <c r="CA23" s="423"/>
      <c r="CB23" s="423"/>
      <c r="CC23" s="423"/>
      <c r="CD23" s="423"/>
      <c r="CE23" s="423"/>
      <c r="CF23" s="423"/>
      <c r="CG23" s="423"/>
      <c r="CH23" s="423"/>
      <c r="CI23" s="423"/>
      <c r="CJ23" s="423"/>
      <c r="CK23" s="423"/>
      <c r="CL23" s="423"/>
      <c r="CM23" s="423"/>
      <c r="CN23" s="423"/>
      <c r="CO23" s="423"/>
      <c r="CP23" s="423"/>
      <c r="CQ23" s="423"/>
      <c r="CR23" s="423"/>
      <c r="CS23" s="423"/>
      <c r="CT23" s="423"/>
      <c r="CU23" s="423"/>
      <c r="CV23" s="423"/>
      <c r="CW23" s="423"/>
      <c r="CX23" s="423"/>
      <c r="CY23" s="423"/>
      <c r="CZ23" s="423"/>
      <c r="DA23" s="423"/>
      <c r="DB23" s="423"/>
      <c r="DC23" s="423"/>
      <c r="DD23" s="423"/>
      <c r="DE23" s="423"/>
      <c r="DF23" s="423"/>
      <c r="DG23" s="423"/>
      <c r="DH23" s="423"/>
      <c r="DI23" s="423"/>
      <c r="DJ23" s="423"/>
      <c r="DK23" s="423"/>
      <c r="DL23" s="423"/>
      <c r="DM23" s="423"/>
      <c r="DN23" s="423"/>
      <c r="DO23" s="423"/>
      <c r="DP23" s="423"/>
      <c r="DQ23" s="423"/>
      <c r="DR23" s="423"/>
      <c r="DS23" s="423"/>
      <c r="DT23" s="423"/>
      <c r="DU23" s="423"/>
      <c r="DV23" s="423"/>
      <c r="DW23" s="423"/>
      <c r="DX23" s="423"/>
      <c r="DY23" s="423"/>
      <c r="DZ23" s="423"/>
      <c r="EA23" s="423"/>
      <c r="EB23" s="423"/>
      <c r="EC23" s="423"/>
      <c r="ED23" s="423"/>
      <c r="EE23" s="423"/>
      <c r="EF23" s="423"/>
      <c r="EG23" s="423"/>
      <c r="EH23" s="423"/>
      <c r="EI23" s="423"/>
      <c r="EJ23" s="423"/>
      <c r="EK23" s="423"/>
      <c r="EL23" s="423"/>
      <c r="EM23" s="423"/>
      <c r="EN23" s="423"/>
      <c r="EO23" s="423"/>
      <c r="EP23" s="423"/>
      <c r="EQ23" s="423"/>
      <c r="ER23" s="423"/>
      <c r="ES23" s="423"/>
      <c r="ET23" s="423"/>
      <c r="EU23" s="423"/>
      <c r="EV23" s="423"/>
      <c r="EW23" s="423"/>
      <c r="EX23" s="423"/>
      <c r="EY23" s="423"/>
      <c r="EZ23" s="423"/>
      <c r="FA23" s="423"/>
      <c r="FB23" s="423"/>
      <c r="FC23" s="423"/>
      <c r="FD23" s="423"/>
      <c r="FE23" s="423"/>
      <c r="FF23" s="423"/>
      <c r="FG23" s="423"/>
      <c r="FH23" s="423"/>
      <c r="FI23" s="423"/>
      <c r="FJ23" s="423"/>
      <c r="FK23" s="423"/>
      <c r="FL23" s="423"/>
      <c r="FM23" s="423"/>
      <c r="FN23" s="423"/>
      <c r="FO23" s="423"/>
      <c r="FP23" s="423"/>
      <c r="FQ23" s="423"/>
      <c r="FR23" s="423"/>
      <c r="FS23" s="423"/>
      <c r="FT23" s="423"/>
      <c r="FU23" s="423"/>
      <c r="FV23" s="423"/>
      <c r="FW23" s="423"/>
      <c r="FX23" s="423"/>
      <c r="FY23" s="423"/>
      <c r="FZ23" s="423"/>
      <c r="GA23" s="423"/>
      <c r="GB23" s="423"/>
      <c r="GC23" s="423"/>
      <c r="GD23" s="423"/>
      <c r="GE23" s="423"/>
      <c r="GF23" s="423"/>
      <c r="GG23" s="423"/>
      <c r="GH23" s="423"/>
      <c r="GI23" s="423"/>
      <c r="GJ23" s="423"/>
      <c r="GK23" s="423"/>
      <c r="GL23" s="423"/>
      <c r="GM23" s="423"/>
      <c r="GN23" s="423"/>
      <c r="GO23" s="423"/>
      <c r="GP23" s="423"/>
      <c r="GQ23" s="423"/>
      <c r="GR23" s="423"/>
      <c r="GS23" s="423"/>
      <c r="GT23" s="423"/>
      <c r="GU23" s="423"/>
      <c r="GV23" s="423"/>
      <c r="GW23" s="423"/>
      <c r="GX23" s="423"/>
      <c r="GY23" s="423"/>
      <c r="GZ23" s="423"/>
      <c r="HA23" s="423"/>
      <c r="HB23" s="423"/>
      <c r="HC23" s="423"/>
      <c r="HD23" s="423"/>
      <c r="HE23" s="423"/>
      <c r="HF23" s="423"/>
      <c r="HG23" s="423"/>
      <c r="HH23" s="423"/>
      <c r="HI23" s="423"/>
      <c r="HJ23" s="423"/>
      <c r="HK23" s="423"/>
      <c r="HL23" s="423"/>
      <c r="HM23" s="423"/>
      <c r="HN23" s="423"/>
      <c r="HO23" s="423"/>
      <c r="HP23" s="423"/>
      <c r="HQ23" s="423"/>
      <c r="HR23" s="423"/>
      <c r="HS23" s="423"/>
      <c r="HT23" s="423"/>
      <c r="HU23" s="423"/>
      <c r="HV23" s="423"/>
      <c r="HW23" s="423"/>
      <c r="HX23" s="423"/>
      <c r="HY23" s="423"/>
      <c r="HZ23" s="423"/>
      <c r="IA23" s="423"/>
      <c r="IB23" s="423"/>
      <c r="IC23" s="423"/>
      <c r="ID23" s="423"/>
      <c r="IE23" s="423"/>
      <c r="IF23" s="423"/>
      <c r="IG23" s="423"/>
      <c r="IH23" s="423"/>
      <c r="II23" s="423"/>
      <c r="IJ23" s="423"/>
      <c r="IK23" s="423"/>
      <c r="IL23" s="423"/>
      <c r="IM23" s="423"/>
      <c r="IN23" s="423"/>
      <c r="IO23" s="423"/>
      <c r="IP23" s="423"/>
      <c r="IQ23" s="423"/>
      <c r="IR23" s="423"/>
      <c r="IS23" s="423"/>
      <c r="IT23" s="423"/>
      <c r="IU23" s="423"/>
      <c r="IV23" s="423"/>
      <c r="IW23" s="423"/>
      <c r="IX23" s="423"/>
      <c r="IY23" s="423"/>
      <c r="IZ23" s="423"/>
      <c r="JA23" s="423"/>
      <c r="JB23" s="423"/>
      <c r="JC23" s="423"/>
      <c r="JD23" s="423"/>
      <c r="JE23" s="423"/>
      <c r="JF23" s="423"/>
      <c r="JG23" s="423"/>
      <c r="JH23" s="423"/>
      <c r="JI23" s="423"/>
      <c r="JJ23" s="423"/>
      <c r="JK23" s="423"/>
      <c r="JL23" s="423"/>
      <c r="JM23" s="423"/>
      <c r="JN23" s="423"/>
      <c r="JO23" s="423"/>
      <c r="JP23" s="423"/>
      <c r="JQ23" s="423"/>
      <c r="JR23" s="423"/>
      <c r="JS23" s="423"/>
      <c r="JT23" s="423"/>
      <c r="JU23" s="423"/>
      <c r="JV23" s="423"/>
      <c r="JW23" s="423"/>
      <c r="JX23" s="423"/>
      <c r="JY23" s="423"/>
      <c r="JZ23" s="423"/>
      <c r="KA23" s="423"/>
      <c r="KB23" s="423"/>
      <c r="KC23" s="423"/>
      <c r="KD23" s="423"/>
      <c r="KE23" s="423"/>
      <c r="KF23" s="423"/>
      <c r="KG23" s="423"/>
      <c r="KH23" s="423"/>
      <c r="KI23" s="423"/>
      <c r="KJ23" s="423"/>
      <c r="KK23" s="423"/>
      <c r="KL23" s="423"/>
      <c r="KM23" s="423"/>
      <c r="KN23" s="423"/>
      <c r="KO23" s="423"/>
      <c r="KP23" s="423"/>
      <c r="KQ23" s="423"/>
      <c r="KR23" s="423"/>
      <c r="KS23" s="423"/>
      <c r="KT23" s="423"/>
      <c r="KU23" s="423"/>
      <c r="KV23" s="423"/>
      <c r="KW23" s="423"/>
      <c r="KX23" s="423"/>
      <c r="KY23" s="423"/>
      <c r="KZ23" s="423"/>
      <c r="LA23" s="423"/>
      <c r="LB23" s="423"/>
      <c r="LC23" s="423"/>
      <c r="LD23" s="423"/>
      <c r="LE23" s="423"/>
      <c r="LF23" s="423"/>
      <c r="LG23" s="423"/>
      <c r="LH23" s="423"/>
      <c r="LI23" s="423"/>
      <c r="LJ23" s="423"/>
      <c r="LK23" s="423"/>
      <c r="LL23" s="423"/>
      <c r="LM23" s="423"/>
      <c r="LN23" s="423"/>
      <c r="LO23" s="423"/>
      <c r="LP23" s="423"/>
      <c r="LQ23" s="423"/>
      <c r="LR23" s="423"/>
      <c r="LS23" s="423"/>
      <c r="LT23" s="423"/>
      <c r="LU23" s="423"/>
      <c r="LV23" s="423"/>
      <c r="LW23" s="423"/>
      <c r="LX23" s="423"/>
      <c r="LY23" s="423"/>
      <c r="LZ23" s="423"/>
      <c r="MA23" s="423"/>
      <c r="MB23" s="423"/>
      <c r="MC23" s="423"/>
      <c r="MD23" s="423"/>
      <c r="ME23" s="423"/>
      <c r="MF23" s="423"/>
      <c r="MG23" s="423"/>
      <c r="MH23" s="423"/>
      <c r="MI23" s="423"/>
      <c r="MJ23" s="423"/>
      <c r="MK23" s="423"/>
      <c r="ML23" s="423"/>
      <c r="MM23" s="423"/>
      <c r="MN23" s="423"/>
      <c r="MO23" s="423"/>
      <c r="MP23" s="423"/>
      <c r="MQ23" s="423"/>
      <c r="MR23" s="423"/>
      <c r="MS23" s="423"/>
      <c r="MT23" s="423"/>
      <c r="MU23" s="423"/>
      <c r="MV23" s="423"/>
      <c r="MW23" s="423"/>
      <c r="MX23" s="423"/>
      <c r="MY23" s="423"/>
      <c r="MZ23" s="423"/>
      <c r="NA23" s="423"/>
      <c r="NB23" s="423"/>
      <c r="NC23" s="423"/>
      <c r="ND23" s="423"/>
      <c r="NE23" s="423"/>
      <c r="NF23" s="423"/>
      <c r="NG23" s="423"/>
      <c r="NH23" s="423"/>
      <c r="NI23" s="423"/>
      <c r="NJ23" s="423"/>
      <c r="NK23" s="423"/>
      <c r="NL23" s="423"/>
      <c r="NM23" s="423"/>
      <c r="NN23" s="423"/>
      <c r="NO23" s="423"/>
      <c r="NP23" s="423"/>
      <c r="NQ23" s="423"/>
      <c r="NR23" s="423"/>
      <c r="NS23" s="423"/>
      <c r="NT23" s="423"/>
      <c r="NU23" s="423"/>
      <c r="NV23" s="423"/>
      <c r="NW23" s="423"/>
      <c r="NX23" s="423"/>
      <c r="NY23" s="423"/>
      <c r="NZ23" s="423"/>
      <c r="OA23" s="423"/>
      <c r="OB23" s="423"/>
      <c r="OC23" s="423"/>
      <c r="OD23" s="423"/>
      <c r="OE23" s="423"/>
      <c r="OF23" s="423"/>
      <c r="OG23" s="423"/>
      <c r="OH23" s="423"/>
      <c r="OI23" s="423"/>
      <c r="OJ23" s="423"/>
      <c r="OK23" s="423"/>
      <c r="OL23" s="423"/>
      <c r="OM23" s="423"/>
      <c r="ON23" s="423"/>
      <c r="OO23" s="423"/>
      <c r="OP23" s="423"/>
      <c r="OQ23" s="423"/>
      <c r="OR23" s="423"/>
      <c r="OS23" s="423"/>
      <c r="OT23" s="423"/>
      <c r="OU23" s="423"/>
      <c r="OV23" s="423"/>
      <c r="OW23" s="423"/>
      <c r="OX23" s="423"/>
      <c r="OY23" s="423"/>
      <c r="OZ23" s="423"/>
      <c r="PA23" s="423"/>
      <c r="PB23" s="423"/>
      <c r="PC23" s="423"/>
      <c r="PD23" s="423"/>
      <c r="PE23" s="423"/>
      <c r="PF23" s="423"/>
      <c r="PG23" s="423"/>
      <c r="PH23" s="423"/>
      <c r="PI23" s="423"/>
      <c r="PJ23" s="423"/>
      <c r="PK23" s="423"/>
      <c r="PL23" s="423"/>
      <c r="PM23" s="423"/>
      <c r="PN23" s="423"/>
      <c r="PO23" s="423"/>
      <c r="PP23" s="423"/>
      <c r="PQ23" s="423"/>
      <c r="PR23" s="423"/>
      <c r="PS23" s="423"/>
      <c r="PT23" s="423"/>
      <c r="PU23" s="423"/>
      <c r="PV23" s="423"/>
      <c r="PW23" s="423"/>
      <c r="PX23" s="423"/>
      <c r="PY23" s="423"/>
      <c r="PZ23" s="423"/>
      <c r="QA23" s="423"/>
      <c r="QB23" s="423"/>
      <c r="QC23" s="423"/>
      <c r="QD23" s="423"/>
      <c r="QE23" s="423"/>
      <c r="QF23" s="423"/>
      <c r="QG23" s="423"/>
      <c r="QH23" s="423"/>
      <c r="QI23" s="423"/>
      <c r="QJ23" s="423"/>
      <c r="QK23" s="423"/>
      <c r="QL23" s="423"/>
      <c r="QM23" s="423"/>
      <c r="QN23" s="423"/>
      <c r="QO23" s="423"/>
      <c r="QP23" s="423"/>
      <c r="QQ23" s="423"/>
      <c r="QR23" s="423"/>
      <c r="QS23" s="423"/>
      <c r="QT23" s="423"/>
      <c r="QU23" s="423"/>
      <c r="QV23" s="423"/>
      <c r="QW23" s="423"/>
      <c r="QX23" s="423"/>
      <c r="QY23" s="423"/>
      <c r="QZ23" s="423"/>
      <c r="RA23" s="423"/>
      <c r="RB23" s="423"/>
      <c r="RC23" s="423"/>
      <c r="RD23" s="423"/>
      <c r="RE23" s="423"/>
      <c r="RF23" s="423"/>
      <c r="RG23" s="423"/>
      <c r="RH23" s="423"/>
      <c r="RI23" s="423"/>
      <c r="RJ23" s="423"/>
      <c r="RK23" s="423"/>
      <c r="RL23" s="423"/>
      <c r="RM23" s="423"/>
      <c r="RN23" s="423"/>
      <c r="RO23" s="423"/>
      <c r="RP23" s="423"/>
      <c r="RQ23" s="423"/>
      <c r="RR23" s="423"/>
      <c r="RS23" s="423"/>
      <c r="RT23" s="423"/>
      <c r="RU23" s="423"/>
      <c r="RV23" s="423"/>
      <c r="RW23" s="423"/>
      <c r="RX23" s="423"/>
      <c r="RY23" s="423"/>
      <c r="RZ23" s="423"/>
      <c r="SA23" s="423"/>
      <c r="SB23" s="423"/>
      <c r="SC23" s="423"/>
      <c r="SD23" s="423"/>
      <c r="SE23" s="423"/>
      <c r="SF23" s="423"/>
      <c r="SG23" s="423"/>
      <c r="SH23" s="423"/>
      <c r="SI23" s="423"/>
      <c r="SJ23" s="423"/>
      <c r="SK23" s="423"/>
      <c r="SL23" s="423"/>
      <c r="SM23" s="423"/>
      <c r="SN23" s="423"/>
      <c r="SO23" s="423"/>
      <c r="SP23" s="423"/>
      <c r="SQ23" s="423"/>
      <c r="SR23" s="423"/>
      <c r="SS23" s="423"/>
      <c r="ST23" s="423"/>
      <c r="SU23" s="423"/>
      <c r="SV23" s="423"/>
      <c r="SW23" s="423"/>
      <c r="SX23" s="423"/>
      <c r="SY23" s="423"/>
      <c r="SZ23" s="423"/>
      <c r="TA23" s="423"/>
      <c r="TB23" s="423"/>
      <c r="TC23" s="423"/>
      <c r="TD23" s="423"/>
      <c r="TE23" s="423"/>
      <c r="TF23" s="423"/>
      <c r="TG23" s="423"/>
      <c r="TH23" s="423"/>
      <c r="TI23" s="423"/>
      <c r="TJ23" s="423"/>
      <c r="TK23" s="423"/>
      <c r="TL23" s="423"/>
      <c r="TM23" s="423"/>
      <c r="TN23" s="423"/>
      <c r="TO23" s="423"/>
      <c r="TP23" s="423"/>
      <c r="TQ23" s="423"/>
      <c r="TR23" s="423"/>
      <c r="TS23" s="423"/>
      <c r="TT23" s="423"/>
      <c r="TU23" s="423"/>
      <c r="TV23" s="423"/>
      <c r="TW23" s="423"/>
      <c r="TX23" s="423"/>
      <c r="TY23" s="423"/>
      <c r="TZ23" s="423"/>
      <c r="UA23" s="423"/>
      <c r="UB23" s="423"/>
      <c r="UC23" s="423"/>
      <c r="UD23" s="423"/>
      <c r="UE23" s="423"/>
      <c r="UF23" s="423"/>
      <c r="UG23" s="423"/>
      <c r="UH23" s="423"/>
      <c r="UI23" s="423"/>
      <c r="UJ23" s="423"/>
      <c r="UK23" s="423"/>
      <c r="UL23" s="423"/>
      <c r="UM23" s="423"/>
      <c r="UN23" s="423"/>
      <c r="UO23" s="423"/>
      <c r="UP23" s="423"/>
      <c r="UQ23" s="423"/>
      <c r="UR23" s="423"/>
      <c r="US23" s="423"/>
      <c r="UT23" s="423"/>
      <c r="UU23" s="423"/>
      <c r="UV23" s="423"/>
      <c r="UW23" s="423"/>
      <c r="UX23" s="423"/>
      <c r="UY23" s="423"/>
      <c r="UZ23" s="423"/>
      <c r="VA23" s="423"/>
      <c r="VB23" s="423"/>
      <c r="VC23" s="423"/>
      <c r="VD23" s="423"/>
      <c r="VE23" s="423"/>
      <c r="VF23" s="423"/>
      <c r="VG23" s="423"/>
      <c r="VH23" s="423"/>
      <c r="VI23" s="423"/>
      <c r="VJ23" s="423"/>
      <c r="VK23" s="423"/>
      <c r="VL23" s="423"/>
      <c r="VM23" s="423"/>
      <c r="VN23" s="423"/>
      <c r="VO23" s="423"/>
      <c r="VP23" s="423"/>
      <c r="VQ23" s="423"/>
      <c r="VR23" s="423"/>
      <c r="VS23" s="423"/>
      <c r="VT23" s="423"/>
      <c r="VU23" s="423"/>
      <c r="VV23" s="423"/>
      <c r="VW23" s="423"/>
      <c r="VX23" s="423"/>
      <c r="VY23" s="423"/>
      <c r="VZ23" s="423"/>
      <c r="WA23" s="423"/>
      <c r="WB23" s="423"/>
      <c r="WC23" s="423"/>
      <c r="WD23" s="423"/>
      <c r="WE23" s="423"/>
      <c r="WF23" s="423"/>
      <c r="WG23" s="423"/>
      <c r="WH23" s="423"/>
      <c r="WI23" s="423"/>
      <c r="WJ23" s="423"/>
      <c r="WK23" s="423"/>
      <c r="WL23" s="423"/>
      <c r="WM23" s="423"/>
      <c r="WN23" s="423"/>
      <c r="WO23" s="423"/>
      <c r="WP23" s="423"/>
      <c r="WQ23" s="423"/>
      <c r="WR23" s="423"/>
      <c r="WS23" s="423"/>
      <c r="WT23" s="423"/>
      <c r="WU23" s="423"/>
      <c r="WV23" s="423"/>
      <c r="WW23" s="423"/>
      <c r="WX23" s="423"/>
      <c r="WY23" s="423"/>
      <c r="WZ23" s="423"/>
      <c r="XA23" s="423"/>
      <c r="XB23" s="423"/>
      <c r="XC23" s="423"/>
      <c r="XD23" s="423"/>
      <c r="XE23" s="423"/>
      <c r="XF23" s="423"/>
      <c r="XG23" s="423"/>
      <c r="XH23" s="423"/>
      <c r="XI23" s="423"/>
      <c r="XJ23" s="423"/>
      <c r="XK23" s="423"/>
      <c r="XL23" s="423"/>
      <c r="XM23" s="423"/>
      <c r="XN23" s="423"/>
      <c r="XO23" s="423"/>
      <c r="XP23" s="423"/>
      <c r="XQ23" s="423"/>
      <c r="XR23" s="423"/>
      <c r="XS23" s="423"/>
      <c r="XT23" s="423"/>
      <c r="XU23" s="423"/>
      <c r="XV23" s="423"/>
      <c r="XW23" s="423"/>
      <c r="XX23" s="423"/>
      <c r="XY23" s="423"/>
      <c r="XZ23" s="423"/>
      <c r="YA23" s="423"/>
      <c r="YB23" s="423"/>
      <c r="YC23" s="423"/>
      <c r="YD23" s="423"/>
      <c r="YE23" s="423"/>
      <c r="YF23" s="423"/>
      <c r="YG23" s="423"/>
      <c r="YH23" s="423"/>
      <c r="YI23" s="423"/>
      <c r="YJ23" s="423"/>
      <c r="YK23" s="423"/>
      <c r="YL23" s="423"/>
      <c r="YM23" s="423"/>
      <c r="YN23" s="423"/>
      <c r="YO23" s="423"/>
      <c r="YP23" s="423"/>
      <c r="YQ23" s="423"/>
      <c r="YR23" s="423"/>
      <c r="YS23" s="423"/>
      <c r="YT23" s="423"/>
      <c r="YU23" s="423"/>
      <c r="YV23" s="423"/>
      <c r="YW23" s="423"/>
      <c r="YX23" s="423"/>
      <c r="YY23" s="423"/>
      <c r="YZ23" s="423"/>
      <c r="ZA23" s="423"/>
      <c r="ZB23" s="423"/>
      <c r="ZC23" s="423"/>
      <c r="ZD23" s="423"/>
      <c r="ZE23" s="423"/>
      <c r="ZF23" s="423"/>
      <c r="ZG23" s="423"/>
      <c r="ZH23" s="423"/>
      <c r="ZI23" s="423"/>
      <c r="ZJ23" s="423"/>
      <c r="ZK23" s="423"/>
      <c r="ZL23" s="423"/>
      <c r="ZM23" s="423"/>
      <c r="ZN23" s="423"/>
      <c r="ZO23" s="423"/>
      <c r="ZP23" s="423"/>
      <c r="ZQ23" s="423"/>
      <c r="ZR23" s="423"/>
      <c r="ZS23" s="423"/>
      <c r="ZT23" s="423"/>
      <c r="ZU23" s="423"/>
      <c r="ZV23" s="423"/>
      <c r="ZW23" s="423"/>
      <c r="ZX23" s="423"/>
      <c r="ZY23" s="423"/>
      <c r="ZZ23" s="423"/>
      <c r="AAA23" s="423"/>
      <c r="AAB23" s="423"/>
      <c r="AAC23" s="423"/>
      <c r="AAD23" s="423"/>
      <c r="AAE23" s="423"/>
      <c r="AAF23" s="423"/>
      <c r="AAG23" s="423"/>
      <c r="AAH23" s="423"/>
      <c r="AAI23" s="423"/>
      <c r="AAJ23" s="423"/>
      <c r="AAK23" s="423"/>
      <c r="AAL23" s="423"/>
      <c r="AAM23" s="423"/>
      <c r="AAN23" s="423"/>
      <c r="AAO23" s="423"/>
      <c r="AAP23" s="423"/>
      <c r="AAQ23" s="423"/>
      <c r="AAR23" s="423"/>
      <c r="AAS23" s="423"/>
      <c r="AAT23" s="423"/>
      <c r="AAU23" s="423"/>
      <c r="AAV23" s="423"/>
      <c r="AAW23" s="423"/>
      <c r="AAX23" s="423"/>
      <c r="AAY23" s="423"/>
      <c r="AAZ23" s="423"/>
      <c r="ABA23" s="423"/>
      <c r="ABB23" s="423"/>
      <c r="ABC23" s="423"/>
      <c r="ABD23" s="423"/>
      <c r="ABE23" s="423"/>
      <c r="ABF23" s="423"/>
      <c r="ABG23" s="423"/>
      <c r="ABH23" s="423"/>
      <c r="ABI23" s="423"/>
      <c r="ABJ23" s="423"/>
      <c r="ABK23" s="423"/>
      <c r="ABL23" s="423"/>
      <c r="ABM23" s="423"/>
      <c r="ABN23" s="423"/>
      <c r="ABO23" s="423"/>
      <c r="ABP23" s="423"/>
      <c r="ABQ23" s="423"/>
      <c r="ABR23" s="423"/>
      <c r="ABS23" s="423"/>
      <c r="ABT23" s="423"/>
      <c r="ABU23" s="423"/>
      <c r="ABV23" s="423"/>
      <c r="ABW23" s="423"/>
      <c r="ABX23" s="423"/>
      <c r="ABY23" s="423"/>
      <c r="ABZ23" s="423"/>
      <c r="ACA23" s="423"/>
      <c r="ACB23" s="423"/>
      <c r="ACC23" s="423"/>
      <c r="ACD23" s="423"/>
      <c r="ACE23" s="423"/>
      <c r="ACF23" s="423"/>
      <c r="ACG23" s="423"/>
      <c r="ACH23" s="423"/>
      <c r="ACI23" s="423"/>
      <c r="ACJ23" s="423"/>
      <c r="ACK23" s="423"/>
      <c r="ACL23" s="423"/>
      <c r="ACM23" s="423"/>
      <c r="ACN23" s="423"/>
      <c r="ACO23" s="423"/>
      <c r="ACP23" s="423"/>
      <c r="ACQ23" s="423"/>
      <c r="ACR23" s="423"/>
      <c r="ACS23" s="423"/>
      <c r="ACT23" s="423"/>
      <c r="ACU23" s="423"/>
      <c r="ACV23" s="423"/>
      <c r="ACW23" s="423"/>
      <c r="ACX23" s="423"/>
      <c r="ACY23" s="423"/>
      <c r="ACZ23" s="423"/>
      <c r="ADA23" s="423"/>
      <c r="ADB23" s="423"/>
      <c r="ADC23" s="423"/>
      <c r="ADD23" s="423"/>
      <c r="ADE23" s="423"/>
      <c r="ADF23" s="423"/>
      <c r="ADG23" s="423"/>
      <c r="ADH23" s="423"/>
      <c r="ADI23" s="423"/>
      <c r="ADJ23" s="423"/>
      <c r="ADK23" s="423"/>
      <c r="ADL23" s="423"/>
      <c r="ADM23" s="423"/>
      <c r="ADN23" s="423"/>
      <c r="ADO23" s="423"/>
      <c r="ADP23" s="423"/>
      <c r="ADQ23" s="423"/>
      <c r="ADR23" s="423"/>
      <c r="ADS23" s="423"/>
      <c r="ADT23" s="423"/>
      <c r="ADU23" s="423"/>
      <c r="ADV23" s="423"/>
      <c r="ADW23" s="423"/>
      <c r="ADX23" s="423"/>
      <c r="ADY23" s="423"/>
      <c r="ADZ23" s="423"/>
      <c r="AEA23" s="423"/>
      <c r="AEB23" s="423"/>
      <c r="AEC23" s="423"/>
      <c r="AED23" s="423"/>
      <c r="AEE23" s="423"/>
      <c r="AEF23" s="423"/>
      <c r="AEG23" s="423"/>
      <c r="AEH23" s="423"/>
      <c r="AEI23" s="423"/>
      <c r="AEJ23" s="423"/>
      <c r="AEK23" s="423"/>
      <c r="AEL23" s="423"/>
      <c r="AEM23" s="423"/>
      <c r="AEN23" s="423"/>
      <c r="AEO23" s="423"/>
      <c r="AEP23" s="423"/>
      <c r="AEQ23" s="423"/>
      <c r="AER23" s="423"/>
      <c r="AES23" s="423"/>
      <c r="AET23" s="423"/>
      <c r="AEU23" s="423"/>
      <c r="AEV23" s="423"/>
      <c r="AEW23" s="423"/>
      <c r="AEX23" s="423"/>
      <c r="AEY23" s="423"/>
      <c r="AEZ23" s="423"/>
      <c r="AFA23" s="423"/>
      <c r="AFB23" s="423"/>
      <c r="AFC23" s="423"/>
      <c r="AFD23" s="423"/>
      <c r="AFE23" s="423"/>
      <c r="AFF23" s="423"/>
      <c r="AFG23" s="423"/>
      <c r="AFH23" s="423"/>
      <c r="AFI23" s="423"/>
      <c r="AFJ23" s="423"/>
      <c r="AFK23" s="423"/>
      <c r="AFL23" s="423"/>
      <c r="AFM23" s="423"/>
      <c r="AFN23" s="423"/>
      <c r="AFO23" s="423"/>
      <c r="AFP23" s="423"/>
      <c r="AFQ23" s="423"/>
      <c r="AFR23" s="423"/>
      <c r="AFS23" s="423"/>
      <c r="AFT23" s="423"/>
      <c r="AFU23" s="423"/>
      <c r="AFV23" s="423"/>
      <c r="AFW23" s="423"/>
      <c r="AFX23" s="423"/>
      <c r="AFY23" s="423"/>
      <c r="AFZ23" s="423"/>
      <c r="AGA23" s="423"/>
      <c r="AGB23" s="423"/>
      <c r="AGC23" s="423"/>
      <c r="AGD23" s="423"/>
      <c r="AGE23" s="423"/>
      <c r="AGF23" s="423"/>
      <c r="AGG23" s="423"/>
      <c r="AGH23" s="423"/>
      <c r="AGI23" s="423"/>
      <c r="AGJ23" s="423"/>
      <c r="AGK23" s="423"/>
      <c r="AGL23" s="423"/>
      <c r="AGM23" s="423"/>
      <c r="AGN23" s="423"/>
      <c r="AGO23" s="423"/>
      <c r="AGP23" s="423"/>
      <c r="AGQ23" s="423"/>
      <c r="AGR23" s="423"/>
      <c r="AGS23" s="423"/>
      <c r="AGT23" s="423"/>
      <c r="AGU23" s="423"/>
      <c r="AGV23" s="423"/>
      <c r="AGW23" s="423"/>
      <c r="AGX23" s="423"/>
      <c r="AGY23" s="423"/>
      <c r="AGZ23" s="423"/>
      <c r="AHA23" s="423"/>
      <c r="AHB23" s="423"/>
      <c r="AHC23" s="423"/>
      <c r="AHD23" s="423"/>
      <c r="AHE23" s="423"/>
      <c r="AHF23" s="423"/>
      <c r="AHG23" s="423"/>
      <c r="AHH23" s="423"/>
      <c r="AHI23" s="423"/>
      <c r="AHJ23" s="423"/>
      <c r="AHK23" s="423"/>
      <c r="AHL23" s="423"/>
      <c r="AHM23" s="423"/>
      <c r="AHN23" s="423"/>
      <c r="AHO23" s="423"/>
      <c r="AHP23" s="423"/>
      <c r="AHQ23" s="423"/>
      <c r="AHR23" s="423"/>
      <c r="AHS23" s="423"/>
      <c r="AHT23" s="423"/>
      <c r="AHU23" s="423"/>
      <c r="AHV23" s="423"/>
      <c r="AHW23" s="423"/>
      <c r="AHX23" s="423"/>
      <c r="AHY23" s="423"/>
      <c r="AHZ23" s="423"/>
      <c r="AIA23" s="423"/>
      <c r="AIB23" s="423"/>
      <c r="AIC23" s="423"/>
      <c r="AID23" s="423"/>
      <c r="AIE23" s="423"/>
      <c r="AIF23" s="423"/>
      <c r="AIG23" s="423"/>
      <c r="AIH23" s="423"/>
      <c r="AII23" s="423"/>
      <c r="AIJ23" s="423"/>
      <c r="AIK23" s="423"/>
      <c r="AIL23" s="423"/>
      <c r="AIM23" s="423"/>
      <c r="AIN23" s="423"/>
      <c r="AIO23" s="423"/>
      <c r="AIP23" s="423"/>
      <c r="AIQ23" s="423"/>
      <c r="AIR23" s="423"/>
      <c r="AIS23" s="423"/>
      <c r="AIT23" s="423"/>
      <c r="AIU23" s="423"/>
      <c r="AIV23" s="423"/>
      <c r="AIW23" s="423"/>
      <c r="AIX23" s="423"/>
      <c r="AIY23" s="423"/>
      <c r="AIZ23" s="423"/>
      <c r="AJA23" s="423"/>
      <c r="AJB23" s="423"/>
      <c r="AJC23" s="423"/>
      <c r="AJD23" s="423"/>
      <c r="AJE23" s="423"/>
      <c r="AJF23" s="423"/>
      <c r="AJG23" s="423"/>
      <c r="AJH23" s="423"/>
      <c r="AJI23" s="423"/>
      <c r="AJJ23" s="423"/>
      <c r="AJK23" s="423"/>
      <c r="AJL23" s="423"/>
      <c r="AJM23" s="423"/>
      <c r="AJN23" s="423"/>
      <c r="AJO23" s="423"/>
      <c r="AJP23" s="423"/>
      <c r="AJQ23" s="423"/>
      <c r="AJR23" s="423"/>
      <c r="AJS23" s="423"/>
      <c r="AJT23" s="423"/>
      <c r="AJU23" s="423"/>
      <c r="AJV23" s="423"/>
      <c r="AJW23" s="423"/>
      <c r="AJX23" s="423"/>
      <c r="AJY23" s="423"/>
      <c r="AJZ23" s="423"/>
      <c r="AKA23" s="423"/>
      <c r="AKB23" s="423"/>
      <c r="AKC23" s="423"/>
      <c r="AKD23" s="423"/>
      <c r="AKE23" s="423"/>
      <c r="AKF23" s="423"/>
      <c r="AKG23" s="423"/>
      <c r="AKH23" s="423"/>
      <c r="AKI23" s="423"/>
      <c r="AKJ23" s="423"/>
      <c r="AKK23" s="423"/>
      <c r="AKL23" s="423"/>
      <c r="AKM23" s="423"/>
      <c r="AKN23" s="423"/>
      <c r="AKO23" s="423"/>
      <c r="AKP23" s="423"/>
      <c r="AKQ23" s="423"/>
      <c r="AKR23" s="423"/>
      <c r="AKS23" s="423"/>
      <c r="AKT23" s="423"/>
      <c r="AKU23" s="423"/>
      <c r="AKV23" s="423"/>
      <c r="AKW23" s="423"/>
      <c r="AKX23" s="423"/>
      <c r="AKY23" s="423"/>
      <c r="AKZ23" s="423"/>
      <c r="ALA23" s="423"/>
      <c r="ALB23" s="423"/>
      <c r="ALC23" s="423"/>
      <c r="ALD23" s="423"/>
      <c r="ALE23" s="423"/>
      <c r="ALF23" s="423"/>
      <c r="ALG23" s="423"/>
      <c r="ALH23" s="423"/>
      <c r="ALI23" s="423"/>
      <c r="ALJ23" s="423"/>
      <c r="ALK23" s="423"/>
      <c r="ALL23" s="423"/>
      <c r="ALM23" s="423"/>
      <c r="ALN23" s="423"/>
      <c r="ALO23" s="423"/>
      <c r="ALP23" s="423"/>
      <c r="ALQ23" s="423"/>
      <c r="ALR23" s="423"/>
      <c r="ALS23" s="423"/>
      <c r="ALT23" s="423"/>
      <c r="ALU23" s="423"/>
      <c r="ALV23" s="423"/>
      <c r="ALW23" s="423"/>
      <c r="ALX23" s="423"/>
      <c r="ALY23" s="423"/>
      <c r="ALZ23" s="423"/>
      <c r="AMA23" s="423"/>
      <c r="AMB23" s="423"/>
      <c r="AMC23" s="423"/>
      <c r="AMD23" s="423"/>
      <c r="AME23" s="423"/>
      <c r="AMF23" s="423"/>
      <c r="AMG23" s="423"/>
      <c r="AMH23" s="423"/>
      <c r="AMI23" s="423"/>
      <c r="AMJ23" s="423"/>
    </row>
  </sheetData>
  <sheetProtection algorithmName="SHA-512" hashValue="TVSv7ZW8BnjqG93uIaMeCL3mcO8y3jOPoMIUN8iL6Lin+6Ls3tGpUlDW0FyuRGuXgwvRO3bo7bfO2sE0bI2zow==" saltValue="48KrtzE0Ji9sjQHgAkd+5A==" spinCount="100000" sheet="1" objects="1" scenarios="1" formatColumns="0" formatRows="0"/>
  <mergeCells count="3">
    <mergeCell ref="B17:D17"/>
    <mergeCell ref="C6:G6"/>
    <mergeCell ref="B3:G3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464&amp;C&amp;"Arial,Negrito"&amp;10C.&amp;P&amp;R&amp;"Arial,Itálico"&amp;10Origem: 408-Orçamento_Rel 7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3:AMK21"/>
  <sheetViews>
    <sheetView showZeros="0" zoomScaleNormal="100" workbookViewId="0"/>
  </sheetViews>
  <sheetFormatPr defaultColWidth="9.140625" defaultRowHeight="15"/>
  <cols>
    <col min="1" max="1" width="36.85546875" style="465" customWidth="1"/>
    <col min="2" max="2" width="5" style="427" customWidth="1"/>
    <col min="3" max="3" width="27.85546875" style="427" customWidth="1"/>
    <col min="4" max="4" width="9.140625" style="466" customWidth="1"/>
    <col min="5" max="5" width="8.5703125" style="466" customWidth="1"/>
    <col min="6" max="6" width="12.7109375" style="466" customWidth="1"/>
    <col min="7" max="7" width="12.7109375" style="467" customWidth="1"/>
    <col min="8" max="8" width="11.85546875" style="410" customWidth="1"/>
    <col min="9" max="9" width="11.85546875" style="400" customWidth="1"/>
    <col min="10" max="10" width="10.5703125" style="411" customWidth="1"/>
    <col min="11" max="11" width="9.140625" style="412"/>
    <col min="12" max="13" width="11.140625" style="412" customWidth="1"/>
    <col min="14" max="250" width="9.140625" style="412"/>
    <col min="251" max="251" width="36.85546875" style="412" customWidth="1"/>
    <col min="252" max="252" width="5.85546875" style="412" customWidth="1"/>
    <col min="253" max="253" width="33.140625" style="412" customWidth="1"/>
    <col min="254" max="254" width="8" style="412" customWidth="1"/>
    <col min="255" max="255" width="5.7109375" style="412" customWidth="1"/>
    <col min="256" max="256" width="6.85546875" style="412" customWidth="1"/>
    <col min="257" max="257" width="10.140625" style="412" customWidth="1"/>
    <col min="258" max="258" width="10.42578125" style="412" customWidth="1"/>
    <col min="259" max="259" width="10.5703125" style="412" customWidth="1"/>
    <col min="260" max="261" width="9.140625" style="412"/>
    <col min="262" max="262" width="9" style="412" customWidth="1"/>
    <col min="263" max="506" width="9.140625" style="412"/>
    <col min="507" max="507" width="36.85546875" style="412" customWidth="1"/>
    <col min="508" max="508" width="5.85546875" style="412" customWidth="1"/>
    <col min="509" max="509" width="33.140625" style="412" customWidth="1"/>
    <col min="510" max="510" width="8" style="412" customWidth="1"/>
    <col min="511" max="511" width="5.7109375" style="412" customWidth="1"/>
    <col min="512" max="512" width="6.85546875" style="412" customWidth="1"/>
    <col min="513" max="513" width="10.140625" style="412" customWidth="1"/>
    <col min="514" max="514" width="10.42578125" style="412" customWidth="1"/>
    <col min="515" max="515" width="10.5703125" style="412" customWidth="1"/>
    <col min="516" max="517" width="9.140625" style="412"/>
    <col min="518" max="518" width="9" style="412" customWidth="1"/>
    <col min="519" max="762" width="9.140625" style="412"/>
    <col min="763" max="763" width="36.85546875" style="412" customWidth="1"/>
    <col min="764" max="764" width="5.85546875" style="412" customWidth="1"/>
    <col min="765" max="765" width="33.140625" style="412" customWidth="1"/>
    <col min="766" max="766" width="8" style="412" customWidth="1"/>
    <col min="767" max="767" width="5.7109375" style="412" customWidth="1"/>
    <col min="768" max="768" width="6.85546875" style="412" customWidth="1"/>
    <col min="769" max="769" width="10.140625" style="412" customWidth="1"/>
    <col min="770" max="770" width="10.42578125" style="412" customWidth="1"/>
    <col min="771" max="771" width="10.5703125" style="412" customWidth="1"/>
    <col min="772" max="773" width="9.140625" style="412"/>
    <col min="774" max="774" width="9" style="412" customWidth="1"/>
    <col min="775" max="1018" width="9.140625" style="412"/>
    <col min="1019" max="1019" width="36.85546875" style="412" customWidth="1"/>
    <col min="1020" max="1020" width="5.85546875" style="412" customWidth="1"/>
    <col min="1021" max="1021" width="33.140625" style="412" customWidth="1"/>
    <col min="1022" max="1022" width="8" style="412" customWidth="1"/>
    <col min="1023" max="1023" width="5.7109375" style="412" customWidth="1"/>
    <col min="1024" max="1024" width="6.85546875" style="412" customWidth="1"/>
    <col min="1025" max="1025" width="10.140625" style="412" customWidth="1"/>
    <col min="1026" max="16384" width="9.140625" style="224"/>
  </cols>
  <sheetData>
    <row r="3" spans="1:12" s="397" customFormat="1" ht="16.5" customHeight="1">
      <c r="A3" s="426"/>
      <c r="B3" s="543" t="s">
        <v>135</v>
      </c>
      <c r="C3" s="543"/>
      <c r="D3" s="543"/>
      <c r="E3" s="543"/>
      <c r="F3" s="543"/>
      <c r="G3" s="543"/>
      <c r="H3" s="396"/>
      <c r="I3" s="396"/>
    </row>
    <row r="4" spans="1:12" s="400" customFormat="1" ht="16.5" customHeight="1">
      <c r="A4" s="427"/>
      <c r="B4" s="428"/>
      <c r="C4" s="429" t="s">
        <v>20</v>
      </c>
      <c r="D4" s="430"/>
      <c r="E4" s="430"/>
      <c r="F4" s="431"/>
      <c r="G4" s="430"/>
      <c r="H4" s="398"/>
      <c r="I4" s="399"/>
    </row>
    <row r="5" spans="1:12" s="400" customFormat="1" ht="16.5" customHeight="1">
      <c r="A5" s="427"/>
      <c r="B5" s="428"/>
      <c r="C5" s="429" t="s">
        <v>230</v>
      </c>
      <c r="D5" s="430"/>
      <c r="E5" s="430"/>
      <c r="F5" s="431"/>
      <c r="G5" s="430"/>
      <c r="H5" s="398"/>
      <c r="I5" s="399"/>
    </row>
    <row r="6" spans="1:12" s="400" customFormat="1" ht="31.5" customHeight="1">
      <c r="A6" s="427"/>
      <c r="B6" s="426"/>
      <c r="C6" s="544" t="s">
        <v>117</v>
      </c>
      <c r="D6" s="544"/>
      <c r="E6" s="544"/>
      <c r="F6" s="544"/>
      <c r="G6" s="544"/>
      <c r="H6" s="425"/>
      <c r="I6" s="425"/>
    </row>
    <row r="7" spans="1:12" s="400" customFormat="1" ht="12.75" customHeight="1">
      <c r="A7" s="427"/>
      <c r="B7" s="432"/>
      <c r="C7" s="432"/>
      <c r="D7" s="433"/>
      <c r="E7" s="433"/>
      <c r="F7" s="433"/>
      <c r="G7" s="433"/>
      <c r="H7" s="402"/>
      <c r="I7" s="402"/>
      <c r="J7" s="403"/>
    </row>
    <row r="8" spans="1:12" s="400" customFormat="1" ht="12.75" customHeight="1">
      <c r="A8" s="427"/>
      <c r="B8" s="434" t="s">
        <v>136</v>
      </c>
      <c r="C8" s="434" t="s">
        <v>115</v>
      </c>
      <c r="D8" s="433"/>
      <c r="E8" s="433"/>
      <c r="F8" s="433"/>
      <c r="G8" s="433"/>
      <c r="H8" s="402"/>
      <c r="I8" s="402"/>
      <c r="J8" s="403"/>
    </row>
    <row r="9" spans="1:12" s="400" customFormat="1" ht="12.75" customHeight="1">
      <c r="A9" s="427"/>
      <c r="B9" s="435"/>
      <c r="C9" s="435"/>
      <c r="D9" s="436"/>
      <c r="E9" s="436"/>
      <c r="F9" s="436"/>
      <c r="G9" s="436"/>
      <c r="H9" s="404"/>
      <c r="I9" s="404"/>
      <c r="J9" s="403"/>
    </row>
    <row r="10" spans="1:12" s="400" customFormat="1" ht="25.5" customHeight="1" thickBot="1">
      <c r="A10" s="427"/>
      <c r="B10" s="437" t="s">
        <v>5</v>
      </c>
      <c r="C10" s="437" t="s">
        <v>6</v>
      </c>
      <c r="D10" s="437" t="s">
        <v>11</v>
      </c>
      <c r="E10" s="437" t="s">
        <v>12</v>
      </c>
      <c r="F10" s="438" t="s">
        <v>137</v>
      </c>
      <c r="G10" s="439" t="s">
        <v>138</v>
      </c>
      <c r="H10" s="403"/>
    </row>
    <row r="11" spans="1:12" s="397" customFormat="1" ht="26.25" thickBot="1">
      <c r="A11" s="426"/>
      <c r="B11" s="440">
        <v>1</v>
      </c>
      <c r="C11" s="441" t="s">
        <v>159</v>
      </c>
      <c r="D11" s="442" t="s">
        <v>69</v>
      </c>
      <c r="E11" s="443">
        <f>ROUND(B18*D18,2)</f>
        <v>4</v>
      </c>
      <c r="F11" s="416"/>
      <c r="G11" s="444">
        <f>ROUND(E11*F11,2)</f>
        <v>0</v>
      </c>
    </row>
    <row r="12" spans="1:12" s="397" customFormat="1" ht="39" thickBot="1">
      <c r="A12" s="426"/>
      <c r="B12" s="440">
        <f>B11+1</f>
        <v>2</v>
      </c>
      <c r="C12" s="441" t="s">
        <v>160</v>
      </c>
      <c r="D12" s="442" t="s">
        <v>69</v>
      </c>
      <c r="E12" s="443">
        <f>ROUND(B19*D19,2)</f>
        <v>8</v>
      </c>
      <c r="F12" s="416"/>
      <c r="G12" s="444">
        <f t="shared" ref="G12:G13" si="0">ROUND(E12*F12,2)</f>
        <v>0</v>
      </c>
      <c r="L12" s="405"/>
    </row>
    <row r="13" spans="1:12" s="397" customFormat="1" ht="26.25" thickBot="1">
      <c r="A13" s="426"/>
      <c r="B13" s="440">
        <f>B12+1</f>
        <v>3</v>
      </c>
      <c r="C13" s="441" t="s">
        <v>161</v>
      </c>
      <c r="D13" s="442" t="s">
        <v>69</v>
      </c>
      <c r="E13" s="443">
        <f>ROUND(B20*D20,2)</f>
        <v>1</v>
      </c>
      <c r="F13" s="416"/>
      <c r="G13" s="444">
        <f t="shared" si="0"/>
        <v>0</v>
      </c>
    </row>
    <row r="14" spans="1:12" s="400" customFormat="1" ht="12.75" customHeight="1">
      <c r="A14" s="427"/>
      <c r="B14" s="445"/>
      <c r="C14" s="446"/>
      <c r="D14" s="447"/>
      <c r="E14" s="448"/>
      <c r="F14" s="449"/>
      <c r="G14" s="449"/>
      <c r="H14" s="403"/>
    </row>
    <row r="15" spans="1:12" s="400" customFormat="1" ht="12.75" customHeight="1">
      <c r="A15" s="427"/>
      <c r="B15" s="446"/>
      <c r="C15" s="427"/>
      <c r="D15" s="450"/>
      <c r="E15" s="447"/>
      <c r="F15" s="451" t="s">
        <v>147</v>
      </c>
      <c r="G15" s="452">
        <f>SUM(G11:G14)</f>
        <v>0</v>
      </c>
      <c r="H15" s="403"/>
    </row>
    <row r="16" spans="1:12" s="400" customFormat="1" ht="12.75" customHeight="1">
      <c r="A16" s="427"/>
      <c r="B16" s="542" t="s">
        <v>163</v>
      </c>
      <c r="C16" s="542"/>
      <c r="D16" s="542"/>
      <c r="E16" s="453"/>
      <c r="F16" s="436"/>
      <c r="G16" s="436"/>
      <c r="H16" s="418"/>
      <c r="I16" s="419"/>
      <c r="J16" s="403"/>
    </row>
    <row r="17" spans="1:10" s="400" customFormat="1" ht="12.75" customHeight="1">
      <c r="A17" s="427"/>
      <c r="B17" s="454" t="s">
        <v>164</v>
      </c>
      <c r="C17" s="454" t="s">
        <v>165</v>
      </c>
      <c r="D17" s="454" t="s">
        <v>166</v>
      </c>
      <c r="E17" s="455"/>
      <c r="F17" s="436"/>
      <c r="G17" s="436"/>
      <c r="H17" s="418"/>
      <c r="I17" s="419"/>
      <c r="J17" s="403"/>
    </row>
    <row r="18" spans="1:10" s="400" customFormat="1" ht="12.75" customHeight="1">
      <c r="A18" s="427"/>
      <c r="B18" s="456">
        <v>1</v>
      </c>
      <c r="C18" s="456" t="s">
        <v>167</v>
      </c>
      <c r="D18" s="457">
        <v>4</v>
      </c>
      <c r="E18" s="458"/>
      <c r="F18" s="436"/>
      <c r="G18" s="436"/>
      <c r="H18" s="418"/>
      <c r="I18" s="419"/>
      <c r="J18" s="403"/>
    </row>
    <row r="19" spans="1:10" s="400" customFormat="1" ht="12.75" customHeight="1">
      <c r="A19" s="427"/>
      <c r="B19" s="456">
        <v>1</v>
      </c>
      <c r="C19" s="456" t="s">
        <v>168</v>
      </c>
      <c r="D19" s="457">
        <v>8</v>
      </c>
      <c r="E19" s="458"/>
      <c r="F19" s="436"/>
      <c r="G19" s="436"/>
      <c r="H19" s="418"/>
      <c r="I19" s="419"/>
      <c r="J19" s="403"/>
    </row>
    <row r="20" spans="1:10" s="400" customFormat="1" ht="12.75" customHeight="1">
      <c r="A20" s="427"/>
      <c r="B20" s="456">
        <v>1</v>
      </c>
      <c r="C20" s="456" t="s">
        <v>169</v>
      </c>
      <c r="D20" s="457">
        <v>1</v>
      </c>
      <c r="E20" s="458"/>
      <c r="F20" s="459"/>
      <c r="G20" s="460"/>
      <c r="H20" s="420"/>
      <c r="I20" s="421"/>
      <c r="J20" s="403"/>
    </row>
    <row r="21" spans="1:10" s="408" customFormat="1" ht="12.75" customHeight="1">
      <c r="A21" s="461"/>
      <c r="B21" s="462"/>
      <c r="C21" s="462"/>
      <c r="D21" s="458"/>
      <c r="E21" s="462"/>
      <c r="F21" s="463"/>
      <c r="G21" s="464"/>
      <c r="H21" s="409"/>
      <c r="I21" s="407"/>
    </row>
  </sheetData>
  <sheetProtection algorithmName="SHA-512" hashValue="pSnb+Q0dyzRKrDHXKopEuo/+sVd8jylO3lp5pvg9yQWahBnJSXG7t1Oj9MsapUpoIhC1J9+5mBZX4QIFCCS3og==" saltValue="ESPBXKb2Ol2xS4uuYGVDnQ==" spinCount="100000" sheet="1" objects="1" scenarios="1" formatColumns="0" formatRows="0"/>
  <mergeCells count="3">
    <mergeCell ref="B16:D16"/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464&amp;C&amp;"Arial,Negrito"&amp;10C.&amp;P&amp;R&amp;"Arial,Itálico"&amp;10Origem: 408-Orçamento_Rel 7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2:AMJ40"/>
  <sheetViews>
    <sheetView showGridLines="0" showZeros="0" zoomScaleNormal="100" workbookViewId="0"/>
  </sheetViews>
  <sheetFormatPr defaultColWidth="9.140625" defaultRowHeight="15.75"/>
  <cols>
    <col min="1" max="1" width="3.7109375" style="208" customWidth="1"/>
    <col min="2" max="2" width="8.85546875" style="209" customWidth="1"/>
    <col min="3" max="3" width="35.85546875" style="210" customWidth="1"/>
    <col min="4" max="4" width="9.7109375" style="210" customWidth="1"/>
    <col min="5" max="5" width="11.140625" style="211" customWidth="1"/>
    <col min="6" max="6" width="8.7109375" style="212" customWidth="1"/>
    <col min="7" max="7" width="11.7109375" style="211" customWidth="1"/>
    <col min="8" max="8" width="15.7109375" style="389" customWidth="1"/>
    <col min="9" max="9" width="8.85546875" style="212" customWidth="1"/>
    <col min="10" max="11" width="20.7109375" style="212" customWidth="1"/>
    <col min="12" max="12" width="10.5703125" style="1" customWidth="1"/>
    <col min="13" max="13" width="18.28515625" style="8" customWidth="1"/>
    <col min="14" max="14" width="5.5703125" style="1" customWidth="1"/>
    <col min="15" max="15" width="14.28515625" style="1" customWidth="1"/>
    <col min="16" max="16" width="12.42578125" style="1" customWidth="1"/>
    <col min="17" max="17" width="11" style="1" customWidth="1"/>
    <col min="18" max="18" width="9.140625" style="1"/>
    <col min="19" max="19" width="9.85546875" style="1" customWidth="1"/>
    <col min="20" max="1024" width="9.140625" style="1"/>
    <col min="1025" max="16384" width="9.140625" style="224"/>
  </cols>
  <sheetData>
    <row r="2" spans="1:48" ht="18" customHeight="1">
      <c r="A2" s="213"/>
      <c r="B2" s="530" t="s">
        <v>0</v>
      </c>
      <c r="C2" s="532" t="s">
        <v>1</v>
      </c>
      <c r="D2" s="533"/>
      <c r="E2" s="533"/>
      <c r="F2" s="533"/>
      <c r="G2" s="533"/>
      <c r="H2" s="533"/>
      <c r="I2" s="533"/>
      <c r="J2" s="533"/>
      <c r="K2" s="534"/>
    </row>
    <row r="3" spans="1:48" ht="18" customHeight="1">
      <c r="A3" s="213"/>
      <c r="B3" s="530"/>
      <c r="C3" s="535" t="s">
        <v>195</v>
      </c>
      <c r="D3" s="536"/>
      <c r="E3" s="536"/>
      <c r="F3" s="536"/>
      <c r="G3" s="536"/>
      <c r="H3" s="536"/>
      <c r="I3" s="536"/>
      <c r="J3" s="536"/>
      <c r="K3" s="537"/>
      <c r="M3" s="225"/>
      <c r="N3" s="226"/>
      <c r="O3" s="226"/>
      <c r="P3" s="226"/>
      <c r="AK3" s="226"/>
      <c r="AL3" s="226"/>
      <c r="AM3" s="226"/>
      <c r="AN3" s="226"/>
      <c r="AO3" s="226"/>
      <c r="AP3" s="226"/>
      <c r="AQ3" s="226"/>
      <c r="AR3" s="226"/>
      <c r="AS3" s="226"/>
      <c r="AT3" s="226"/>
      <c r="AU3" s="226"/>
      <c r="AV3" s="227"/>
    </row>
    <row r="4" spans="1:48" ht="18" customHeight="1">
      <c r="A4" s="213"/>
      <c r="B4" s="528" t="s">
        <v>2</v>
      </c>
      <c r="C4" s="535" t="s">
        <v>196</v>
      </c>
      <c r="D4" s="536"/>
      <c r="E4" s="536"/>
      <c r="F4" s="536"/>
      <c r="G4" s="536"/>
      <c r="H4" s="536"/>
      <c r="I4" s="536"/>
      <c r="J4" s="536"/>
      <c r="K4" s="537"/>
    </row>
    <row r="5" spans="1:48" ht="30" customHeight="1">
      <c r="A5" s="213"/>
      <c r="B5" s="528"/>
      <c r="C5" s="522" t="s">
        <v>237</v>
      </c>
      <c r="D5" s="523"/>
      <c r="E5" s="523"/>
      <c r="F5" s="523"/>
      <c r="G5" s="523"/>
      <c r="H5" s="523"/>
      <c r="I5" s="523"/>
      <c r="J5" s="523"/>
      <c r="K5" s="524"/>
      <c r="M5" s="228"/>
    </row>
    <row r="6" spans="1:48" ht="18" customHeight="1">
      <c r="A6" s="213"/>
      <c r="B6" s="528"/>
      <c r="C6" s="538" t="s">
        <v>198</v>
      </c>
      <c r="D6" s="538"/>
      <c r="E6" s="538"/>
      <c r="F6" s="538"/>
      <c r="G6" s="538"/>
      <c r="H6" s="531" t="s">
        <v>3</v>
      </c>
      <c r="I6" s="531"/>
      <c r="J6" s="531"/>
      <c r="K6" s="569">
        <v>0.24179999999999999</v>
      </c>
    </row>
    <row r="7" spans="1:48" ht="18" customHeight="1">
      <c r="A7" s="213"/>
      <c r="B7" s="529"/>
      <c r="C7" s="538" t="s">
        <v>119</v>
      </c>
      <c r="D7" s="538"/>
      <c r="E7" s="538"/>
      <c r="F7" s="538"/>
      <c r="G7" s="538"/>
      <c r="H7" s="527" t="s">
        <v>4</v>
      </c>
      <c r="I7" s="527"/>
      <c r="J7" s="527"/>
      <c r="K7" s="570">
        <v>0.14019999999999999</v>
      </c>
    </row>
    <row r="8" spans="1:48" ht="54" customHeight="1">
      <c r="A8" s="213"/>
      <c r="B8" s="214" t="s">
        <v>5</v>
      </c>
      <c r="C8" s="231" t="s">
        <v>6</v>
      </c>
      <c r="D8" s="232" t="s">
        <v>9</v>
      </c>
      <c r="E8" s="233" t="s">
        <v>10</v>
      </c>
      <c r="F8" s="231" t="s">
        <v>11</v>
      </c>
      <c r="G8" s="233" t="s">
        <v>12</v>
      </c>
      <c r="H8" s="288" t="s">
        <v>192</v>
      </c>
      <c r="I8" s="231" t="s">
        <v>13</v>
      </c>
      <c r="J8" s="231" t="s">
        <v>193</v>
      </c>
      <c r="K8" s="231" t="s">
        <v>194</v>
      </c>
    </row>
    <row r="9" spans="1:48" s="1" customFormat="1">
      <c r="A9" s="208"/>
      <c r="B9" s="215"/>
      <c r="C9" s="289"/>
      <c r="D9" s="290"/>
      <c r="E9" s="291"/>
      <c r="F9" s="292"/>
      <c r="G9" s="293"/>
      <c r="H9" s="294"/>
      <c r="I9" s="292"/>
      <c r="J9" s="292"/>
      <c r="K9" s="390"/>
      <c r="L9" s="2"/>
      <c r="M9" s="2"/>
    </row>
    <row r="10" spans="1:48" s="1" customFormat="1">
      <c r="A10" s="208"/>
      <c r="B10" s="186">
        <f>B16</f>
        <v>1</v>
      </c>
      <c r="C10" s="71" t="str">
        <f>UPPER(C16)</f>
        <v>MATERIAIS HIDRÁULICOS</v>
      </c>
      <c r="D10" s="295"/>
      <c r="E10" s="296"/>
      <c r="F10" s="236"/>
      <c r="G10" s="237"/>
      <c r="H10" s="297"/>
      <c r="I10" s="236"/>
      <c r="J10" s="236"/>
      <c r="K10" s="278">
        <f>K30</f>
        <v>0</v>
      </c>
      <c r="L10" s="2"/>
      <c r="M10" s="2"/>
    </row>
    <row r="11" spans="1:48" s="1" customFormat="1">
      <c r="A11" s="208"/>
      <c r="B11" s="186"/>
      <c r="C11" s="71"/>
      <c r="D11" s="295"/>
      <c r="E11" s="296"/>
      <c r="F11" s="236"/>
      <c r="G11" s="237"/>
      <c r="H11" s="297"/>
      <c r="I11" s="236"/>
      <c r="J11" s="236"/>
      <c r="K11" s="278"/>
      <c r="L11" s="2"/>
      <c r="M11" s="2"/>
    </row>
    <row r="12" spans="1:48" s="1" customFormat="1">
      <c r="A12" s="208"/>
      <c r="B12" s="186">
        <f>B32</f>
        <v>2</v>
      </c>
      <c r="C12" s="71" t="str">
        <f>UPPER(C32)</f>
        <v>IMPERMEABILIZAÇÕES</v>
      </c>
      <c r="D12" s="295"/>
      <c r="E12" s="296"/>
      <c r="F12" s="236"/>
      <c r="G12" s="237"/>
      <c r="H12" s="297"/>
      <c r="I12" s="236"/>
      <c r="J12" s="236"/>
      <c r="K12" s="278">
        <f>K36</f>
        <v>0</v>
      </c>
      <c r="L12" s="2"/>
      <c r="M12" s="2"/>
    </row>
    <row r="13" spans="1:48" s="1" customFormat="1">
      <c r="A13" s="208"/>
      <c r="B13" s="216"/>
      <c r="C13" s="72"/>
      <c r="D13" s="295"/>
      <c r="E13" s="296"/>
      <c r="F13" s="236"/>
      <c r="G13" s="237"/>
      <c r="H13" s="297"/>
      <c r="I13" s="236"/>
      <c r="J13" s="236"/>
      <c r="K13" s="391"/>
      <c r="L13" s="2"/>
      <c r="M13" s="2"/>
    </row>
    <row r="14" spans="1:48" s="1" customFormat="1">
      <c r="A14" s="208"/>
      <c r="B14" s="218"/>
      <c r="C14" s="239" t="s">
        <v>7</v>
      </c>
      <c r="D14" s="478"/>
      <c r="E14" s="479"/>
      <c r="F14" s="239"/>
      <c r="G14" s="240"/>
      <c r="H14" s="480"/>
      <c r="I14" s="239"/>
      <c r="J14" s="239"/>
      <c r="K14" s="279">
        <f>SUM(K9:K13)</f>
        <v>0</v>
      </c>
      <c r="L14" s="3"/>
      <c r="M14" s="8"/>
    </row>
    <row r="15" spans="1:48" s="1" customFormat="1">
      <c r="A15" s="208"/>
      <c r="B15" s="219"/>
      <c r="C15" s="309"/>
      <c r="D15" s="310"/>
      <c r="E15" s="311"/>
      <c r="F15" s="312"/>
      <c r="G15" s="313"/>
      <c r="H15" s="314"/>
      <c r="I15" s="313"/>
      <c r="J15" s="313"/>
      <c r="K15" s="4"/>
      <c r="M15" s="468"/>
    </row>
    <row r="16" spans="1:48" s="1" customFormat="1" ht="16.5" thickBot="1">
      <c r="A16" s="208"/>
      <c r="B16" s="246">
        <v>1</v>
      </c>
      <c r="C16" s="247" t="s">
        <v>440</v>
      </c>
      <c r="D16" s="315"/>
      <c r="E16" s="316"/>
      <c r="F16" s="317"/>
      <c r="G16" s="318"/>
      <c r="H16" s="319"/>
      <c r="I16" s="320"/>
      <c r="J16" s="320"/>
      <c r="K16" s="321"/>
      <c r="M16" s="8"/>
    </row>
    <row r="17" spans="1:18" s="178" customFormat="1" ht="32.25" thickBot="1">
      <c r="A17" s="322"/>
      <c r="B17" s="253" t="s">
        <v>14</v>
      </c>
      <c r="C17" s="254" t="str">
        <f>'Resumo Cotações'!$C$6</f>
        <v>Flange macho Ø 2" (50mm) junta soldável, em CPVC Industrial SCH 80</v>
      </c>
      <c r="D17" s="255"/>
      <c r="E17" s="256"/>
      <c r="F17" s="257" t="str">
        <f>'Resumo Cotações'!$D$6</f>
        <v>pç</v>
      </c>
      <c r="G17" s="275">
        <v>10</v>
      </c>
      <c r="H17" s="392"/>
      <c r="I17" s="37">
        <f>$K$7</f>
        <v>0.14019999999999999</v>
      </c>
      <c r="J17" s="277">
        <f>ROUND(H17*(I17+1),2)</f>
        <v>0</v>
      </c>
      <c r="K17" s="281">
        <f>ROUND(G17*J17,2)</f>
        <v>0</v>
      </c>
      <c r="L17" s="173"/>
      <c r="M17" s="469"/>
      <c r="O17" s="470"/>
      <c r="P17" s="471"/>
      <c r="R17" s="472"/>
    </row>
    <row r="18" spans="1:18" s="178" customFormat="1" ht="32.25" thickBot="1">
      <c r="A18" s="322"/>
      <c r="B18" s="253" t="s">
        <v>26</v>
      </c>
      <c r="C18" s="254" t="s">
        <v>212</v>
      </c>
      <c r="D18" s="255"/>
      <c r="E18" s="256"/>
      <c r="F18" s="257" t="s">
        <v>48</v>
      </c>
      <c r="G18" s="275">
        <v>82.2</v>
      </c>
      <c r="H18" s="392"/>
      <c r="I18" s="37">
        <f t="shared" ref="I18:I28" si="0">$K$7</f>
        <v>0.14019999999999999</v>
      </c>
      <c r="J18" s="277">
        <f t="shared" ref="J18:J28" si="1">ROUND(H18*(I18+1),2)</f>
        <v>0</v>
      </c>
      <c r="K18" s="281">
        <f t="shared" ref="K18:K28" si="2">ROUND(G18*J18,2)</f>
        <v>0</v>
      </c>
      <c r="L18" s="173"/>
      <c r="M18" s="469"/>
      <c r="O18" s="473"/>
      <c r="P18" s="471"/>
    </row>
    <row r="19" spans="1:18" s="178" customFormat="1" ht="19.5" thickBot="1">
      <c r="A19" s="322"/>
      <c r="B19" s="253" t="s">
        <v>28</v>
      </c>
      <c r="C19" s="254" t="s">
        <v>213</v>
      </c>
      <c r="D19" s="255"/>
      <c r="E19" s="256"/>
      <c r="F19" s="257" t="s">
        <v>121</v>
      </c>
      <c r="G19" s="275">
        <v>10</v>
      </c>
      <c r="H19" s="392"/>
      <c r="I19" s="37">
        <f t="shared" si="0"/>
        <v>0.14019999999999999</v>
      </c>
      <c r="J19" s="277">
        <f t="shared" si="1"/>
        <v>0</v>
      </c>
      <c r="K19" s="281">
        <f t="shared" si="2"/>
        <v>0</v>
      </c>
      <c r="L19" s="173"/>
      <c r="M19" s="469"/>
      <c r="O19" s="474"/>
      <c r="P19" s="471"/>
    </row>
    <row r="20" spans="1:18" s="178" customFormat="1" ht="32.25" thickBot="1">
      <c r="A20" s="322"/>
      <c r="B20" s="253" t="s">
        <v>30</v>
      </c>
      <c r="C20" s="254" t="s">
        <v>214</v>
      </c>
      <c r="D20" s="255"/>
      <c r="E20" s="256"/>
      <c r="F20" s="257" t="s">
        <v>121</v>
      </c>
      <c r="G20" s="275">
        <v>21</v>
      </c>
      <c r="H20" s="392"/>
      <c r="I20" s="37">
        <f t="shared" si="0"/>
        <v>0.14019999999999999</v>
      </c>
      <c r="J20" s="277">
        <f t="shared" si="1"/>
        <v>0</v>
      </c>
      <c r="K20" s="281">
        <f t="shared" si="2"/>
        <v>0</v>
      </c>
      <c r="L20" s="173"/>
      <c r="M20" s="469"/>
      <c r="O20" s="474"/>
      <c r="P20" s="471"/>
      <c r="Q20" s="472"/>
    </row>
    <row r="21" spans="1:18" s="178" customFormat="1" ht="32.25" thickBot="1">
      <c r="A21" s="322"/>
      <c r="B21" s="253" t="s">
        <v>32</v>
      </c>
      <c r="C21" s="254" t="s">
        <v>122</v>
      </c>
      <c r="D21" s="255"/>
      <c r="E21" s="256"/>
      <c r="F21" s="257" t="s">
        <v>121</v>
      </c>
      <c r="G21" s="275">
        <v>13</v>
      </c>
      <c r="H21" s="392"/>
      <c r="I21" s="37">
        <f t="shared" si="0"/>
        <v>0.14019999999999999</v>
      </c>
      <c r="J21" s="277">
        <f t="shared" si="1"/>
        <v>0</v>
      </c>
      <c r="K21" s="281">
        <f t="shared" si="2"/>
        <v>0</v>
      </c>
      <c r="M21" s="469"/>
      <c r="O21" s="474"/>
      <c r="P21" s="475"/>
    </row>
    <row r="22" spans="1:18" s="178" customFormat="1" ht="32.25" thickBot="1">
      <c r="A22" s="322"/>
      <c r="B22" s="253" t="s">
        <v>35</v>
      </c>
      <c r="C22" s="254" t="s">
        <v>123</v>
      </c>
      <c r="D22" s="255"/>
      <c r="E22" s="256"/>
      <c r="F22" s="257" t="s">
        <v>121</v>
      </c>
      <c r="G22" s="275">
        <v>3</v>
      </c>
      <c r="H22" s="392"/>
      <c r="I22" s="37">
        <f t="shared" si="0"/>
        <v>0.14019999999999999</v>
      </c>
      <c r="J22" s="277">
        <f t="shared" si="1"/>
        <v>0</v>
      </c>
      <c r="K22" s="281">
        <f t="shared" si="2"/>
        <v>0</v>
      </c>
      <c r="M22" s="469"/>
      <c r="O22" s="476"/>
      <c r="P22" s="471"/>
    </row>
    <row r="23" spans="1:18" s="178" customFormat="1" ht="48" thickBot="1">
      <c r="A23" s="322"/>
      <c r="B23" s="253" t="s">
        <v>37</v>
      </c>
      <c r="C23" s="254" t="str">
        <f>'C-2.3_01'!$C$6</f>
        <v>Módulo de guarda corpo com tela de proteção, h=1,20m e L=2,00m, em aço inox AISI 304</v>
      </c>
      <c r="D23" s="255" t="str">
        <f>'C-2.3_01'!$C$5</f>
        <v>C-2.3_01</v>
      </c>
      <c r="E23" s="256" t="str">
        <f>'C-2.3_01'!$C$4</f>
        <v>COMP.</v>
      </c>
      <c r="F23" s="257" t="str">
        <f>'C-2.3_01'!$C$8</f>
        <v>pç</v>
      </c>
      <c r="G23" s="275">
        <v>3</v>
      </c>
      <c r="H23" s="379">
        <f>ROUND('C-2.3_01'!$G$19,2)</f>
        <v>0</v>
      </c>
      <c r="I23" s="37">
        <f t="shared" si="0"/>
        <v>0.14019999999999999</v>
      </c>
      <c r="J23" s="277">
        <f t="shared" si="1"/>
        <v>0</v>
      </c>
      <c r="K23" s="281">
        <f t="shared" si="2"/>
        <v>0</v>
      </c>
      <c r="L23" s="173"/>
      <c r="M23" s="469"/>
      <c r="O23" s="477"/>
      <c r="P23" s="471"/>
    </row>
    <row r="24" spans="1:18" s="178" customFormat="1" ht="32.25" thickBot="1">
      <c r="A24" s="322"/>
      <c r="B24" s="253" t="s">
        <v>125</v>
      </c>
      <c r="C24" s="254" t="s">
        <v>126</v>
      </c>
      <c r="D24" s="255"/>
      <c r="E24" s="256"/>
      <c r="F24" s="257" t="s">
        <v>16</v>
      </c>
      <c r="G24" s="275">
        <v>0.16</v>
      </c>
      <c r="H24" s="392"/>
      <c r="I24" s="37">
        <f t="shared" si="0"/>
        <v>0.14019999999999999</v>
      </c>
      <c r="J24" s="277">
        <f t="shared" si="1"/>
        <v>0</v>
      </c>
      <c r="K24" s="281">
        <f t="shared" si="2"/>
        <v>0</v>
      </c>
    </row>
    <row r="25" spans="1:18" s="178" customFormat="1" ht="15.75" customHeight="1" thickBot="1">
      <c r="A25" s="322"/>
      <c r="B25" s="253" t="s">
        <v>127</v>
      </c>
      <c r="C25" s="254" t="s">
        <v>215</v>
      </c>
      <c r="D25" s="255"/>
      <c r="E25" s="256"/>
      <c r="F25" s="257" t="s">
        <v>65</v>
      </c>
      <c r="G25" s="275">
        <v>10</v>
      </c>
      <c r="H25" s="392"/>
      <c r="I25" s="37">
        <f t="shared" si="0"/>
        <v>0.14019999999999999</v>
      </c>
      <c r="J25" s="277">
        <f t="shared" si="1"/>
        <v>0</v>
      </c>
      <c r="K25" s="281">
        <f t="shared" si="2"/>
        <v>0</v>
      </c>
      <c r="M25" s="469"/>
      <c r="O25" s="476"/>
      <c r="P25" s="471"/>
    </row>
    <row r="26" spans="1:18" s="178" customFormat="1" ht="32.25" thickBot="1">
      <c r="A26" s="322"/>
      <c r="B26" s="253" t="s">
        <v>128</v>
      </c>
      <c r="C26" s="254" t="s">
        <v>216</v>
      </c>
      <c r="D26" s="255"/>
      <c r="E26" s="256"/>
      <c r="F26" s="257" t="s">
        <v>65</v>
      </c>
      <c r="G26" s="275">
        <v>2</v>
      </c>
      <c r="H26" s="392"/>
      <c r="I26" s="37">
        <f t="shared" si="0"/>
        <v>0.14019999999999999</v>
      </c>
      <c r="J26" s="277">
        <f t="shared" si="1"/>
        <v>0</v>
      </c>
      <c r="K26" s="281">
        <f t="shared" si="2"/>
        <v>0</v>
      </c>
      <c r="M26" s="469"/>
      <c r="O26" s="474"/>
      <c r="P26" s="471"/>
    </row>
    <row r="27" spans="1:18" s="178" customFormat="1" ht="48" thickBot="1">
      <c r="A27" s="322"/>
      <c r="B27" s="253" t="s">
        <v>129</v>
      </c>
      <c r="C27" s="254" t="str">
        <f>'Resumo Cotações'!$C$5</f>
        <v>Caixa de nível constante com 0,80mx0,80m e 1,00m de altura, 500L em fibra de vidro</v>
      </c>
      <c r="D27" s="255"/>
      <c r="E27" s="256"/>
      <c r="F27" s="257" t="str">
        <f>'Resumo Cotações'!$D$5</f>
        <v>pç</v>
      </c>
      <c r="G27" s="275">
        <v>2</v>
      </c>
      <c r="H27" s="392"/>
      <c r="I27" s="37">
        <f t="shared" si="0"/>
        <v>0.14019999999999999</v>
      </c>
      <c r="J27" s="277">
        <f t="shared" si="1"/>
        <v>0</v>
      </c>
      <c r="K27" s="281">
        <f t="shared" si="2"/>
        <v>0</v>
      </c>
      <c r="M27" s="469"/>
      <c r="O27" s="476"/>
      <c r="P27" s="471"/>
    </row>
    <row r="28" spans="1:18" s="178" customFormat="1" ht="48" thickBot="1">
      <c r="A28" s="322"/>
      <c r="B28" s="253" t="s">
        <v>132</v>
      </c>
      <c r="C28" s="254" t="str">
        <f>'Resumo Cotações'!$C$7</f>
        <v>Chuveiro e lava-olhos de emergência com acionamento manual em PVC, conforme NBR 16291</v>
      </c>
      <c r="D28" s="255"/>
      <c r="E28" s="256"/>
      <c r="F28" s="257" t="str">
        <f>'Resumo Cotações'!$D$7</f>
        <v>cj</v>
      </c>
      <c r="G28" s="275">
        <v>1</v>
      </c>
      <c r="H28" s="392"/>
      <c r="I28" s="37">
        <f t="shared" si="0"/>
        <v>0.14019999999999999</v>
      </c>
      <c r="J28" s="277">
        <f t="shared" si="1"/>
        <v>0</v>
      </c>
      <c r="K28" s="281">
        <f t="shared" si="2"/>
        <v>0</v>
      </c>
      <c r="M28" s="469"/>
    </row>
    <row r="29" spans="1:18" s="178" customFormat="1">
      <c r="A29" s="322"/>
      <c r="B29" s="253"/>
      <c r="C29" s="254"/>
      <c r="D29" s="255"/>
      <c r="E29" s="256"/>
      <c r="F29" s="257"/>
      <c r="G29" s="258"/>
      <c r="H29" s="277"/>
      <c r="I29" s="37"/>
      <c r="J29" s="251"/>
      <c r="K29" s="281"/>
      <c r="M29" s="469"/>
    </row>
    <row r="30" spans="1:18" s="178" customFormat="1">
      <c r="A30" s="322"/>
      <c r="B30" s="253"/>
      <c r="C30" s="239" t="s">
        <v>17</v>
      </c>
      <c r="D30" s="315"/>
      <c r="E30" s="327"/>
      <c r="F30" s="328"/>
      <c r="G30" s="329"/>
      <c r="H30" s="330"/>
      <c r="I30" s="10"/>
      <c r="J30" s="332">
        <f t="shared" ref="J30" si="3">ROUND(H30*(I30+1),2)</f>
        <v>0</v>
      </c>
      <c r="K30" s="282">
        <f>SUM(K16:K29)</f>
        <v>0</v>
      </c>
      <c r="M30" s="469"/>
    </row>
    <row r="31" spans="1:18" s="178" customFormat="1">
      <c r="A31" s="322"/>
      <c r="B31" s="253"/>
      <c r="C31" s="254"/>
      <c r="D31" s="255"/>
      <c r="E31" s="256"/>
      <c r="F31" s="257"/>
      <c r="G31" s="258"/>
      <c r="H31" s="277"/>
      <c r="I31" s="37"/>
      <c r="J31" s="251"/>
      <c r="K31" s="252"/>
      <c r="M31" s="469"/>
    </row>
    <row r="32" spans="1:18" s="178" customFormat="1" ht="16.5" thickBot="1">
      <c r="A32" s="322"/>
      <c r="B32" s="246">
        <v>2</v>
      </c>
      <c r="C32" s="247" t="s">
        <v>103</v>
      </c>
      <c r="D32" s="255"/>
      <c r="E32" s="256"/>
      <c r="F32" s="257"/>
      <c r="G32" s="258"/>
      <c r="H32" s="277"/>
      <c r="I32" s="37"/>
      <c r="J32" s="251"/>
      <c r="K32" s="252"/>
      <c r="M32" s="469"/>
    </row>
    <row r="33" spans="1:16" s="178" customFormat="1" ht="63.75" thickBot="1">
      <c r="A33" s="322"/>
      <c r="B33" s="246" t="s">
        <v>19</v>
      </c>
      <c r="C33" s="254" t="str">
        <f>'Resumo Cotações'!$C$8</f>
        <v xml:space="preserve">Fornecimento de materiais para aplicação de primer de alto poder de cobertura para substratos porosos (MC-DUR 1320 VK (0,30 Kg/m²)) </v>
      </c>
      <c r="D33" s="255"/>
      <c r="E33" s="256"/>
      <c r="F33" s="257" t="str">
        <f>'Resumo Cotações'!$D$8</f>
        <v>m²</v>
      </c>
      <c r="G33" s="275">
        <f>ROUND('Q-Adequações PAC'!C794,2)</f>
        <v>359.57</v>
      </c>
      <c r="H33" s="392"/>
      <c r="I33" s="37">
        <f t="shared" ref="I33:I34" si="4">$K$7</f>
        <v>0.14019999999999999</v>
      </c>
      <c r="J33" s="277">
        <f t="shared" ref="J33" si="5">ROUND(H33*(I33+1),2)</f>
        <v>0</v>
      </c>
      <c r="K33" s="281">
        <f t="shared" ref="K33" si="6">ROUND(G33*J33,2)</f>
        <v>0</v>
      </c>
      <c r="M33" s="469"/>
    </row>
    <row r="34" spans="1:16" s="178" customFormat="1" ht="63.75" thickBot="1">
      <c r="A34" s="322"/>
      <c r="B34" s="246" t="s">
        <v>41</v>
      </c>
      <c r="C34" s="254" t="str">
        <f>'Resumo Cotações'!$C$9</f>
        <v>Fornecimento de materiais para aplicação de revestimento epóxi de alta resistência (MC DUR 1800 FF (0,80 Kg/m²))</v>
      </c>
      <c r="D34" s="255"/>
      <c r="E34" s="256"/>
      <c r="F34" s="257" t="str">
        <f>'Resumo Cotações'!$D$9</f>
        <v>m²</v>
      </c>
      <c r="G34" s="275">
        <f>ROUND('Q-Adequações PAC'!C794,2)</f>
        <v>359.57</v>
      </c>
      <c r="H34" s="392"/>
      <c r="I34" s="37">
        <f t="shared" si="4"/>
        <v>0.14019999999999999</v>
      </c>
      <c r="J34" s="277">
        <f t="shared" ref="J34" si="7">ROUND(H34*(I34+1),2)</f>
        <v>0</v>
      </c>
      <c r="K34" s="281">
        <f t="shared" ref="K34" si="8">ROUND(G34*J34,2)</f>
        <v>0</v>
      </c>
      <c r="M34" s="469"/>
    </row>
    <row r="35" spans="1:16" s="1" customFormat="1">
      <c r="A35" s="208"/>
      <c r="B35" s="323"/>
      <c r="C35" s="298"/>
      <c r="D35" s="324"/>
      <c r="E35" s="9"/>
      <c r="F35" s="317"/>
      <c r="G35" s="318"/>
      <c r="H35" s="319"/>
      <c r="I35" s="10"/>
      <c r="J35" s="332">
        <f t="shared" ref="J35:J37" si="9">ROUND(H35*(I35+1),2)</f>
        <v>0</v>
      </c>
      <c r="K35" s="321"/>
      <c r="M35" s="469"/>
      <c r="N35" s="178"/>
      <c r="O35" s="178"/>
      <c r="P35" s="178"/>
    </row>
    <row r="36" spans="1:16" s="1" customFormat="1">
      <c r="A36" s="208"/>
      <c r="B36" s="323"/>
      <c r="C36" s="239" t="s">
        <v>22</v>
      </c>
      <c r="D36" s="315"/>
      <c r="E36" s="327"/>
      <c r="F36" s="328"/>
      <c r="G36" s="329"/>
      <c r="H36" s="330"/>
      <c r="I36" s="10"/>
      <c r="J36" s="332">
        <f t="shared" si="9"/>
        <v>0</v>
      </c>
      <c r="K36" s="282">
        <f>SUM(K33:K35)</f>
        <v>0</v>
      </c>
      <c r="M36" s="469"/>
      <c r="N36" s="178"/>
      <c r="O36" s="178"/>
      <c r="P36" s="178"/>
    </row>
    <row r="37" spans="1:16" s="1" customFormat="1">
      <c r="A37" s="208"/>
      <c r="B37" s="323"/>
      <c r="C37" s="298"/>
      <c r="D37" s="331"/>
      <c r="E37" s="316"/>
      <c r="F37" s="317"/>
      <c r="G37" s="318"/>
      <c r="H37" s="319"/>
      <c r="I37" s="10"/>
      <c r="J37" s="332">
        <f t="shared" si="9"/>
        <v>0</v>
      </c>
      <c r="K37" s="321"/>
      <c r="M37" s="469"/>
      <c r="N37" s="178"/>
      <c r="O37" s="178"/>
      <c r="P37" s="178"/>
    </row>
    <row r="38" spans="1:16">
      <c r="B38" s="323"/>
      <c r="C38" s="267" t="s">
        <v>7</v>
      </c>
      <c r="D38" s="380"/>
      <c r="E38" s="316"/>
      <c r="F38" s="381"/>
      <c r="G38" s="318"/>
      <c r="H38" s="382"/>
      <c r="I38" s="318"/>
      <c r="J38" s="318"/>
      <c r="K38" s="283">
        <f>SUM(K16:K37)/2</f>
        <v>0</v>
      </c>
      <c r="L38" s="12"/>
    </row>
    <row r="39" spans="1:16">
      <c r="B39" s="219"/>
      <c r="C39" s="383"/>
      <c r="D39" s="384"/>
      <c r="E39" s="311"/>
      <c r="F39" s="385"/>
      <c r="G39" s="313"/>
      <c r="H39" s="386"/>
      <c r="I39" s="387"/>
      <c r="J39" s="387"/>
      <c r="K39" s="313"/>
    </row>
    <row r="40" spans="1:16">
      <c r="B40" s="220"/>
      <c r="H40" s="388"/>
      <c r="I40" s="221"/>
      <c r="J40" s="221"/>
    </row>
  </sheetData>
  <sheetProtection algorithmName="SHA-512" hashValue="PFRExqGtqsM7oJOAXQ1YLtd9wQBZ+tVQbtF5shtEUHGTR/wf3qf5Sl0PC48jXt0KKZ0LleWPzQXKEUInIP2Bdw==" saltValue="ihO1zAeHPyX9Bsa1XJwE4A==" spinCount="100000" sheet="1" objects="1" scenarios="1" formatColumns="0" formatRows="0"/>
  <mergeCells count="10">
    <mergeCell ref="C7:G7"/>
    <mergeCell ref="H7:J7"/>
    <mergeCell ref="B4:B7"/>
    <mergeCell ref="B2:B3"/>
    <mergeCell ref="C6:G6"/>
    <mergeCell ref="H6:J6"/>
    <mergeCell ref="C2:K2"/>
    <mergeCell ref="C3:K3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 4.&amp;P&amp;R&amp;"Arial,Itálico"&amp;10Origem: 408-Orçamento_Rel 7</oddFooter>
  </headerFooter>
  <rowBreaks count="1" manualBreakCount="1">
    <brk id="15" max="16383" man="1"/>
  </rowBreaks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9" tint="0.39997558519241921"/>
  </sheetPr>
  <dimension ref="B2:M37"/>
  <sheetViews>
    <sheetView zoomScaleSheetLayoutView="110" workbookViewId="0"/>
  </sheetViews>
  <sheetFormatPr defaultColWidth="9.140625" defaultRowHeight="12.75" customHeight="1"/>
  <cols>
    <col min="1" max="1" width="9.140625" style="102"/>
    <col min="2" max="2" width="65.42578125" style="102" customWidth="1"/>
    <col min="3" max="4" width="11.7109375" style="102" customWidth="1"/>
    <col min="5" max="5" width="15.28515625" style="102" bestFit="1" customWidth="1"/>
    <col min="6" max="16384" width="9.140625" style="102"/>
  </cols>
  <sheetData>
    <row r="2" spans="2:13" s="80" customFormat="1">
      <c r="B2" s="545" t="s">
        <v>238</v>
      </c>
      <c r="C2" s="545"/>
      <c r="D2" s="545"/>
      <c r="E2" s="79"/>
    </row>
    <row r="3" spans="2:13" s="80" customFormat="1">
      <c r="B3" s="546" t="s">
        <v>18</v>
      </c>
      <c r="C3" s="546"/>
      <c r="D3" s="546"/>
      <c r="E3" s="79"/>
    </row>
    <row r="4" spans="2:13" s="80" customFormat="1" ht="12.75" customHeight="1">
      <c r="B4" s="81"/>
      <c r="C4" s="82"/>
      <c r="D4" s="82"/>
      <c r="E4" s="79"/>
    </row>
    <row r="5" spans="2:13" s="107" customFormat="1" ht="12.75" customHeight="1">
      <c r="B5" s="90" t="s">
        <v>191</v>
      </c>
      <c r="C5" s="103"/>
      <c r="D5" s="104"/>
      <c r="E5" s="105"/>
      <c r="F5" s="106"/>
    </row>
    <row r="6" spans="2:13" s="107" customFormat="1" ht="12.75" customHeight="1">
      <c r="B6" s="90"/>
      <c r="C6" s="103"/>
      <c r="D6" s="104"/>
      <c r="E6" s="105"/>
      <c r="F6" s="106"/>
    </row>
    <row r="7" spans="2:13" s="107" customFormat="1" ht="12.75" customHeight="1">
      <c r="B7" s="90" t="s">
        <v>240</v>
      </c>
      <c r="C7" s="118">
        <v>1</v>
      </c>
      <c r="D7" s="90" t="s">
        <v>21</v>
      </c>
      <c r="E7" s="105"/>
      <c r="F7" s="106"/>
    </row>
    <row r="8" spans="2:13" s="107" customFormat="1" ht="12.75" customHeight="1">
      <c r="B8" s="90" t="s">
        <v>154</v>
      </c>
      <c r="C8" s="119">
        <f>C7</f>
        <v>1</v>
      </c>
      <c r="D8" s="109" t="str">
        <f>D7</f>
        <v>mês</v>
      </c>
      <c r="E8" s="105"/>
      <c r="F8" s="106"/>
    </row>
    <row r="9" spans="2:13" s="107" customFormat="1" ht="12.75" customHeight="1">
      <c r="B9" s="90"/>
      <c r="C9" s="103"/>
      <c r="D9" s="104"/>
      <c r="E9" s="105"/>
      <c r="F9" s="106"/>
    </row>
    <row r="10" spans="2:13" s="107" customFormat="1" ht="12.75" customHeight="1">
      <c r="B10" s="165" t="s">
        <v>244</v>
      </c>
      <c r="C10" s="170">
        <f>C8</f>
        <v>1</v>
      </c>
      <c r="D10" s="166" t="str">
        <f>D8</f>
        <v>mês</v>
      </c>
      <c r="E10" s="167"/>
      <c r="F10" s="106"/>
    </row>
    <row r="11" spans="2:13" s="87" customFormat="1" ht="12.75" customHeight="1">
      <c r="B11" s="94"/>
      <c r="C11" s="94"/>
      <c r="D11" s="95"/>
      <c r="E11" s="96"/>
      <c r="K11" s="86"/>
      <c r="L11" s="93"/>
      <c r="M11" s="92"/>
    </row>
    <row r="12" spans="2:13" s="87" customFormat="1" ht="12.75" customHeight="1">
      <c r="B12" s="94"/>
      <c r="C12" s="94"/>
      <c r="D12" s="95"/>
      <c r="E12" s="96"/>
      <c r="K12" s="86"/>
      <c r="L12" s="93"/>
      <c r="M12" s="92"/>
    </row>
    <row r="13" spans="2:13" s="107" customFormat="1" ht="12.75" customHeight="1">
      <c r="B13" s="90" t="s">
        <v>397</v>
      </c>
      <c r="C13" s="103"/>
      <c r="D13" s="104"/>
      <c r="E13" s="105"/>
      <c r="F13" s="106"/>
    </row>
    <row r="14" spans="2:13" s="107" customFormat="1" ht="12.75" customHeight="1">
      <c r="B14" s="90"/>
      <c r="C14" s="103"/>
      <c r="D14" s="104"/>
      <c r="E14" s="105"/>
      <c r="F14" s="106"/>
    </row>
    <row r="15" spans="2:13" s="107" customFormat="1" ht="12.75" customHeight="1">
      <c r="B15" s="90" t="s">
        <v>154</v>
      </c>
      <c r="C15" s="91">
        <v>0</v>
      </c>
      <c r="D15" s="109" t="s">
        <v>34</v>
      </c>
      <c r="E15" s="105"/>
      <c r="F15" s="106"/>
    </row>
    <row r="16" spans="2:13" s="107" customFormat="1" ht="12.75" customHeight="1">
      <c r="B16" s="90"/>
      <c r="C16" s="103"/>
      <c r="D16" s="104"/>
      <c r="E16" s="105"/>
      <c r="F16" s="106"/>
    </row>
    <row r="17" spans="2:11" s="107" customFormat="1" ht="12.75" customHeight="1">
      <c r="B17" s="165" t="s">
        <v>241</v>
      </c>
      <c r="C17" s="165">
        <f>(C15)</f>
        <v>0</v>
      </c>
      <c r="D17" s="166" t="str">
        <f>D15</f>
        <v>m³</v>
      </c>
      <c r="E17" s="167"/>
      <c r="F17" s="106"/>
    </row>
    <row r="18" spans="2:11" s="107" customFormat="1" ht="12.75" customHeight="1">
      <c r="B18" s="90"/>
      <c r="C18" s="103"/>
      <c r="D18" s="104"/>
      <c r="E18" s="105"/>
      <c r="F18" s="106"/>
    </row>
    <row r="19" spans="2:11" s="107" customFormat="1" ht="12.75" customHeight="1">
      <c r="B19" s="90"/>
      <c r="C19" s="103"/>
      <c r="D19" s="104"/>
      <c r="E19" s="105"/>
      <c r="F19" s="106"/>
    </row>
    <row r="20" spans="2:11" s="107" customFormat="1" ht="12.75" customHeight="1">
      <c r="B20" s="90" t="s">
        <v>398</v>
      </c>
      <c r="C20" s="103"/>
      <c r="D20" s="104"/>
      <c r="E20" s="105"/>
      <c r="F20" s="106"/>
      <c r="G20" s="110"/>
      <c r="H20" s="110"/>
      <c r="I20" s="110"/>
    </row>
    <row r="21" spans="2:11" s="107" customFormat="1" ht="12.75" customHeight="1">
      <c r="B21" s="90"/>
      <c r="C21" s="103"/>
      <c r="D21" s="104"/>
      <c r="E21" s="105"/>
      <c r="F21" s="106"/>
      <c r="G21" s="111"/>
      <c r="H21" s="112"/>
      <c r="I21" s="113"/>
      <c r="J21" s="113"/>
      <c r="K21" s="113"/>
    </row>
    <row r="22" spans="2:11" s="107" customFormat="1" ht="12.75" customHeight="1">
      <c r="B22" s="90" t="s">
        <v>154</v>
      </c>
      <c r="C22" s="91">
        <v>0</v>
      </c>
      <c r="D22" s="109" t="s">
        <v>178</v>
      </c>
      <c r="E22" s="105"/>
      <c r="F22" s="106"/>
      <c r="G22" s="115"/>
      <c r="H22" s="116"/>
      <c r="I22" s="117"/>
      <c r="J22" s="105"/>
      <c r="K22" s="114"/>
    </row>
    <row r="23" spans="2:11" s="107" customFormat="1" ht="12.75" customHeight="1">
      <c r="B23" s="90"/>
      <c r="C23" s="103"/>
      <c r="D23" s="104"/>
      <c r="E23" s="110"/>
      <c r="F23" s="106"/>
      <c r="G23" s="110"/>
      <c r="H23" s="110"/>
      <c r="I23" s="110"/>
    </row>
    <row r="24" spans="2:11" s="107" customFormat="1" ht="12.75" customHeight="1">
      <c r="B24" s="165" t="s">
        <v>242</v>
      </c>
      <c r="C24" s="165">
        <f>(C22)</f>
        <v>0</v>
      </c>
      <c r="D24" s="166" t="str">
        <f>D22</f>
        <v>kWh</v>
      </c>
      <c r="E24" s="167"/>
      <c r="F24" s="106"/>
      <c r="G24" s="110"/>
      <c r="H24" s="110"/>
      <c r="I24" s="110"/>
    </row>
    <row r="25" spans="2:11" s="107" customFormat="1" ht="12.75" customHeight="1">
      <c r="B25" s="90"/>
      <c r="C25" s="103"/>
      <c r="D25" s="104"/>
      <c r="E25" s="105"/>
      <c r="F25" s="106"/>
      <c r="G25" s="110"/>
      <c r="H25" s="110"/>
      <c r="I25" s="110"/>
    </row>
    <row r="26" spans="2:11" s="107" customFormat="1" ht="12.75" customHeight="1">
      <c r="B26" s="90"/>
      <c r="C26" s="103"/>
      <c r="D26" s="104"/>
      <c r="E26" s="105"/>
      <c r="F26" s="106"/>
      <c r="G26" s="110"/>
      <c r="H26" s="110"/>
      <c r="I26" s="110"/>
    </row>
    <row r="27" spans="2:11" s="107" customFormat="1" ht="12.75" customHeight="1">
      <c r="B27" s="90" t="s">
        <v>179</v>
      </c>
      <c r="C27" s="103"/>
      <c r="D27" s="104"/>
      <c r="E27" s="105"/>
      <c r="F27" s="106"/>
    </row>
    <row r="28" spans="2:11" s="107" customFormat="1" ht="12.75" customHeight="1">
      <c r="B28" s="90"/>
      <c r="C28" s="103"/>
      <c r="D28" s="104"/>
      <c r="E28" s="105"/>
      <c r="F28" s="106"/>
    </row>
    <row r="29" spans="2:11" s="107" customFormat="1" ht="12.75" customHeight="1">
      <c r="B29" s="90" t="s">
        <v>399</v>
      </c>
      <c r="C29" s="103">
        <v>24</v>
      </c>
      <c r="D29" s="104" t="s">
        <v>69</v>
      </c>
      <c r="E29" s="105"/>
      <c r="F29" s="106"/>
    </row>
    <row r="30" spans="2:11" s="107" customFormat="1" ht="12.75" customHeight="1">
      <c r="B30" s="90" t="s">
        <v>400</v>
      </c>
      <c r="C30" s="108">
        <v>31</v>
      </c>
      <c r="D30" s="90" t="s">
        <v>359</v>
      </c>
      <c r="E30" s="105"/>
      <c r="F30" s="106"/>
    </row>
    <row r="31" spans="2:11" s="107" customFormat="1" ht="12.75" customHeight="1">
      <c r="B31" s="90" t="str">
        <f>B7</f>
        <v>Período</v>
      </c>
      <c r="C31" s="118">
        <f>C7</f>
        <v>1</v>
      </c>
      <c r="D31" s="90" t="str">
        <f>D7</f>
        <v>mês</v>
      </c>
      <c r="E31" s="105"/>
      <c r="F31" s="106"/>
    </row>
    <row r="32" spans="2:11" s="107" customFormat="1" ht="12.75" customHeight="1">
      <c r="B32" s="90" t="s">
        <v>154</v>
      </c>
      <c r="C32" s="91">
        <f>(C29*C30*C31)</f>
        <v>744</v>
      </c>
      <c r="D32" s="109" t="s">
        <v>69</v>
      </c>
      <c r="E32" s="105"/>
      <c r="F32" s="106"/>
    </row>
    <row r="33" spans="2:6" s="107" customFormat="1" ht="12.75" customHeight="1">
      <c r="B33" s="90"/>
      <c r="C33" s="103"/>
      <c r="D33" s="104"/>
      <c r="E33" s="105"/>
      <c r="F33" s="106"/>
    </row>
    <row r="34" spans="2:6" s="107" customFormat="1" ht="12.75" customHeight="1">
      <c r="B34" s="165" t="s">
        <v>243</v>
      </c>
      <c r="C34" s="165">
        <f>(C32)</f>
        <v>744</v>
      </c>
      <c r="D34" s="166" t="str">
        <f>D32</f>
        <v>h</v>
      </c>
      <c r="E34" s="167"/>
      <c r="F34" s="106"/>
    </row>
    <row r="35" spans="2:6" s="107" customFormat="1" ht="12.75" customHeight="1">
      <c r="B35" s="90"/>
      <c r="C35" s="103"/>
      <c r="D35" s="104"/>
      <c r="E35" s="105"/>
      <c r="F35" s="106"/>
    </row>
    <row r="36" spans="2:6" s="107" customFormat="1" ht="12.75" customHeight="1">
      <c r="B36" s="90"/>
      <c r="C36" s="103"/>
      <c r="D36" s="104"/>
      <c r="E36" s="105"/>
      <c r="F36" s="106"/>
    </row>
    <row r="37" spans="2:6" s="87" customFormat="1" ht="12.75" customHeight="1">
      <c r="B37" s="97"/>
      <c r="C37" s="98"/>
      <c r="D37" s="97"/>
      <c r="E37" s="99"/>
    </row>
  </sheetData>
  <sheetProtection algorithmName="SHA-512" hashValue="FJSYZhMZZ6/KH/CMyPO3XXCboNAlYmMXMzAfIfYcS1CT6POQ4GjcAFi6NvoTy+alI7C+Nri1k1lgvcb+0xHISg==" saltValue="4lgT6H+zKZeBNmzSQj9EEg==" spinCount="100000" sheet="1" objects="1" scenarios="1" formatColumns="0" formatRows="0"/>
  <mergeCells count="2">
    <mergeCell ref="B2:D2"/>
    <mergeCell ref="B3:D3"/>
  </mergeCells>
  <printOptions horizontalCentered="1"/>
  <pageMargins left="0.78740157480314965" right="0.43307086614173229" top="0.98425196850393704" bottom="0.78740157480314965" header="0.39370078740157483" footer="0.39370078740157483"/>
  <pageSetup paperSize="9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464&amp;C&amp;"Arial,Negrito"&amp;10B.&amp;P&amp;R&amp;"Arial,Itálico"&amp;10Origem: 408-Orçamento_Rel 7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22</vt:i4>
      </vt:variant>
    </vt:vector>
  </HeadingPairs>
  <TitlesOfParts>
    <vt:vector size="34" baseType="lpstr">
      <vt:lpstr>ORIENTAÇÕES</vt:lpstr>
      <vt:lpstr>Resumo</vt:lpstr>
      <vt:lpstr>OS-Op Canteiro</vt:lpstr>
      <vt:lpstr>OS-Adequações PAC</vt:lpstr>
      <vt:lpstr>C-2.3_03</vt:lpstr>
      <vt:lpstr>C-2.3_02</vt:lpstr>
      <vt:lpstr>C-2.3_04</vt:lpstr>
      <vt:lpstr>ME-Adequações PAC</vt:lpstr>
      <vt:lpstr>Q-Op Canteiro</vt:lpstr>
      <vt:lpstr>Q-Adequações PAC</vt:lpstr>
      <vt:lpstr>C-2.3_01</vt:lpstr>
      <vt:lpstr>Resumo Cotações</vt:lpstr>
      <vt:lpstr>'C-2.3_01'!Area_de_impressao</vt:lpstr>
      <vt:lpstr>'C-2.3_02'!Area_de_impressao</vt:lpstr>
      <vt:lpstr>'C-2.3_03'!Area_de_impressao</vt:lpstr>
      <vt:lpstr>'C-2.3_04'!Area_de_impressao</vt:lpstr>
      <vt:lpstr>'ME-Adequações PAC'!Area_de_impressao</vt:lpstr>
      <vt:lpstr>'OS-Adequações PAC'!Area_de_impressao</vt:lpstr>
      <vt:lpstr>'OS-Op Canteiro'!Area_de_impressao</vt:lpstr>
      <vt:lpstr>'Q-Adequações PAC'!Area_de_impressao</vt:lpstr>
      <vt:lpstr>'Q-Op Canteiro'!Area_de_impressao</vt:lpstr>
      <vt:lpstr>Resumo!Area_de_impressao</vt:lpstr>
      <vt:lpstr>'Resumo Cotações'!Area_de_impressao</vt:lpstr>
      <vt:lpstr>'C-2.3_01'!Titulos_de_impressao</vt:lpstr>
      <vt:lpstr>'C-2.3_02'!Titulos_de_impressao</vt:lpstr>
      <vt:lpstr>'C-2.3_03'!Titulos_de_impressao</vt:lpstr>
      <vt:lpstr>'C-2.3_04'!Titulos_de_impressao</vt:lpstr>
      <vt:lpstr>'ME-Adequações PAC'!Titulos_de_impressao</vt:lpstr>
      <vt:lpstr>'OS-Adequações PAC'!Titulos_de_impressao</vt:lpstr>
      <vt:lpstr>'OS-Op Canteiro'!Titulos_de_impressao</vt:lpstr>
      <vt:lpstr>'Q-Adequações PAC'!Titulos_de_impressao</vt:lpstr>
      <vt:lpstr>'Q-Op Canteiro'!Titulos_de_impressao</vt:lpstr>
      <vt:lpstr>Resumo!Titulos_de_impressao</vt:lpstr>
      <vt:lpstr>'Resumo Cotações'!Titulos_de_impressao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12</cp:revision>
  <cp:lastPrinted>2023-10-06T13:39:38Z</cp:lastPrinted>
  <dcterms:created xsi:type="dcterms:W3CDTF">2019-04-29T17:41:49Z</dcterms:created>
  <dcterms:modified xsi:type="dcterms:W3CDTF">2023-11-07T13:32:39Z</dcterms:modified>
  <dc:language>pt-BR</dc:language>
</cp:coreProperties>
</file>